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x_saigai04\Desktop\"/>
    </mc:Choice>
  </mc:AlternateContent>
  <xr:revisionPtr revIDLastSave="0" documentId="13_ncr:1_{F926573E-16C5-4B4A-BDB3-97425D5DF636}" xr6:coauthVersionLast="47" xr6:coauthVersionMax="47" xr10:uidLastSave="{00000000-0000-0000-0000-000000000000}"/>
  <bookViews>
    <workbookView xWindow="-120" yWindow="-120" windowWidth="29040" windowHeight="15840" firstSheet="1" activeTab="1" xr2:uid="{4E35AFCA-7D66-49F7-B84F-0E844B410C4D}"/>
  </bookViews>
  <sheets>
    <sheet name="Sheet2" sheetId="2" state="hidden" r:id="rId1"/>
    <sheet name="申請書" sheetId="3" r:id="rId2"/>
    <sheet name="申請書 (例)" sheetId="5" r:id="rId3"/>
    <sheet name="報告書" sheetId="4" state="hidden" r:id="rId4"/>
    <sheet name="報告書 (例)" sheetId="6" state="hidden" r:id="rId5"/>
  </sheets>
  <definedNames>
    <definedName name="_xlnm.Print_Area" localSheetId="1">申請書!$A$1:$AK$48</definedName>
    <definedName name="_xlnm.Print_Area" localSheetId="2">'申請書 (例)'!$A$1:$AK$48</definedName>
    <definedName name="_xlnm.Print_Area" localSheetId="3">報告書!$A$1:$AM$48</definedName>
    <definedName name="_xlnm.Print_Area" localSheetId="4">'報告書 (例)'!$A$1:$AM$48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0" i="3" l="1"/>
  <c r="W33" i="3" s="1"/>
  <c r="W35" i="3"/>
  <c r="H39" i="3"/>
  <c r="AI44" i="5"/>
  <c r="H30" i="3"/>
  <c r="H27" i="5"/>
  <c r="AM3" i="3"/>
  <c r="H36" i="3" s="1"/>
  <c r="AF45" i="6"/>
  <c r="P40" i="6"/>
  <c r="M42" i="6" s="1"/>
  <c r="AI31" i="6"/>
  <c r="AG12" i="6"/>
  <c r="AI10" i="6"/>
  <c r="AG15" i="6" s="1"/>
  <c r="AO3" i="6"/>
  <c r="AO34" i="6" s="1"/>
  <c r="AM3" i="5"/>
  <c r="H36" i="5" s="1"/>
  <c r="H30" i="5"/>
  <c r="AH29" i="5"/>
  <c r="W35" i="5" s="1"/>
  <c r="AH20" i="5"/>
  <c r="W33" i="5" s="1"/>
  <c r="AO3" i="4"/>
  <c r="AO34" i="4" s="1"/>
  <c r="AG12" i="4"/>
  <c r="AI31" i="4"/>
  <c r="P40" i="4"/>
  <c r="M42" i="4" s="1"/>
  <c r="AI10" i="4"/>
  <c r="AG15" i="4" s="1"/>
  <c r="H27" i="3" l="1"/>
  <c r="AC35" i="3"/>
  <c r="AH36" i="6"/>
  <c r="AF36" i="6" s="1"/>
  <c r="AH34" i="6"/>
  <c r="AF34" i="6" s="1"/>
  <c r="AG18" i="6"/>
  <c r="AG23" i="6" s="1"/>
  <c r="AF38" i="6" s="1"/>
  <c r="AC33" i="5"/>
  <c r="AA33" i="5" s="1"/>
  <c r="AC35" i="5"/>
  <c r="AA35" i="5" s="1"/>
  <c r="AH35" i="5" s="1"/>
  <c r="AH36" i="4"/>
  <c r="AF36" i="4" s="1"/>
  <c r="AG18" i="4"/>
  <c r="AG23" i="4" s="1"/>
  <c r="AH34" i="4"/>
  <c r="AF34" i="4" s="1"/>
  <c r="AC33" i="3" l="1"/>
  <c r="AF42" i="6"/>
  <c r="AF38" i="4"/>
  <c r="AF42" i="4" s="1"/>
  <c r="AH33" i="5"/>
  <c r="AH46" i="5" s="1"/>
  <c r="H39" i="5"/>
  <c r="AH29" i="3"/>
  <c r="AF45" i="4" l="1"/>
  <c r="AA35" i="3"/>
  <c r="AH35" i="3" s="1"/>
  <c r="AA33" i="3"/>
  <c r="AI44" i="3" l="1"/>
  <c r="AH33" i="3"/>
  <c r="AH46" i="3" l="1"/>
</calcChain>
</file>

<file path=xl/sharedStrings.xml><?xml version="1.0" encoding="utf-8"?>
<sst xmlns="http://schemas.openxmlformats.org/spreadsheetml/2006/main" count="397" uniqueCount="187">
  <si>
    <t>世帯数</t>
  </si>
  <si>
    <t>※10世帯以上で登録可</t>
  </si>
  <si>
    <t>A</t>
  </si>
  <si>
    <t>C</t>
  </si>
  <si>
    <t>合計（円）</t>
  </si>
  <si>
    <t>物　品</t>
  </si>
  <si>
    <t>※50世帯増えるごと2万円加算</t>
  </si>
  <si>
    <t>重点推進資器材（+3万円）</t>
  </si>
  <si>
    <t>※50世帯を超えるごと</t>
  </si>
  <si>
    <t>３千円を加算</t>
  </si>
  <si>
    <t>※重点資機材も</t>
  </si>
  <si>
    <t>購入した場合の補助金額</t>
  </si>
  <si>
    <t>AのうちB</t>
  </si>
  <si>
    <t>10以上50まで</t>
  </si>
  <si>
    <t>世帯数×380円＝</t>
  </si>
  <si>
    <t>51以上100まで</t>
  </si>
  <si>
    <t>　　　″</t>
  </si>
  <si>
    <t>101以上150まで</t>
  </si>
  <si>
    <t>151以上200まで</t>
  </si>
  <si>
    <t>201以上250まで</t>
  </si>
  <si>
    <t>251以上300まで</t>
  </si>
  <si>
    <t>301以上350まで</t>
  </si>
  <si>
    <t>351以上400まで</t>
  </si>
  <si>
    <t>″</t>
  </si>
  <si>
    <t>401以上450まで</t>
  </si>
  <si>
    <t>451以上500まで</t>
  </si>
  <si>
    <t>501以上550まで</t>
  </si>
  <si>
    <t>551以上600まで</t>
  </si>
  <si>
    <t>601以上650まで</t>
  </si>
  <si>
    <t>651以上700まで</t>
  </si>
  <si>
    <t>701以上750まで</t>
  </si>
  <si>
    <t>751以上800まで</t>
  </si>
  <si>
    <t>801以上850まで</t>
  </si>
  <si>
    <t>851以上900まで</t>
  </si>
  <si>
    <t>901以上950まで</t>
  </si>
  <si>
    <r>
      <t>951以上</t>
    </r>
    <r>
      <rPr>
        <sz val="10.5"/>
        <color theme="1"/>
        <rFont val="ＭＳ 明朝"/>
        <family val="1"/>
        <charset val="128"/>
      </rPr>
      <t>1,000</t>
    </r>
    <r>
      <rPr>
        <sz val="10.5"/>
        <color theme="1"/>
        <rFont val="游明朝"/>
        <family val="1"/>
        <charset val="128"/>
      </rPr>
      <t>まで</t>
    </r>
  </si>
  <si>
    <t>1,001以上1,050まで</t>
  </si>
  <si>
    <t>1,051以上1,100まで</t>
  </si>
  <si>
    <t>1,101以上1,150まで</t>
  </si>
  <si>
    <t>1,151以上1,200まで</t>
  </si>
  <si>
    <t>1,200以上1,250まで</t>
  </si>
  <si>
    <t>1,251以上1,300まで</t>
  </si>
  <si>
    <t>1,301以上1,350まで</t>
  </si>
  <si>
    <t>1,351以上1,400まで</t>
  </si>
  <si>
    <t>1,401以上1,450まで</t>
  </si>
  <si>
    <t>1,451以上1,500まで</t>
  </si>
  <si>
    <t>1,501以上1,550まで</t>
  </si>
  <si>
    <t>～</t>
  </si>
  <si>
    <t>以後50世帯増えるごと</t>
  </si>
  <si>
    <t>20,000円を加算</t>
  </si>
  <si>
    <t>3,000円を加算</t>
  </si>
  <si>
    <t>23,000円を加算</t>
  </si>
  <si>
    <r>
      <t xml:space="preserve">保存食・保存水の計算式
</t>
    </r>
    <r>
      <rPr>
        <b/>
        <sz val="10"/>
        <color theme="1"/>
        <rFont val="游明朝"/>
        <family val="1"/>
        <charset val="128"/>
      </rPr>
      <t>※左記の限度額に含む</t>
    </r>
    <phoneticPr fontId="2"/>
  </si>
  <si>
    <t>世帯</t>
  </si>
  <si>
    <t>円　（世帯×380円）</t>
    <phoneticPr fontId="2"/>
  </si>
  <si>
    <t>円</t>
    <phoneticPr fontId="2"/>
  </si>
  <si>
    <t>防災資器材の種類</t>
  </si>
  <si>
    <t>小計</t>
  </si>
  <si>
    <t>合計額</t>
  </si>
  <si>
    <t>購入予定額÷２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</si>
  <si>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</si>
  <si>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様式第１号（第５関係）</t>
    <phoneticPr fontId="2"/>
  </si>
  <si>
    <t>西東京市長　あて</t>
    <phoneticPr fontId="2"/>
  </si>
  <si>
    <t>組　織　名</t>
    <phoneticPr fontId="2"/>
  </si>
  <si>
    <t>（申請者）代表者氏名</t>
    <phoneticPr fontId="2"/>
  </si>
  <si>
    <t>（担当者氏名）</t>
    <phoneticPr fontId="2"/>
  </si>
  <si>
    <t>住　　　所</t>
    <phoneticPr fontId="2"/>
  </si>
  <si>
    <t>連　絡　先　</t>
    <phoneticPr fontId="2"/>
  </si>
  <si>
    <t>防災市民組織補助金交付申請書</t>
    <phoneticPr fontId="2"/>
  </si>
  <si>
    <t>西東京市防災市民組織補助金交付要綱に基づき、</t>
    <phoneticPr fontId="2"/>
  </si>
  <si>
    <t>西東京市防災市民組織補助金の交付を受けたいので、下記のとおり申請します。</t>
    <phoneticPr fontId="2"/>
  </si>
  <si>
    <t>記</t>
    <phoneticPr fontId="2"/>
  </si>
  <si>
    <t>【補助金限度額の算出】</t>
    <phoneticPr fontId="2"/>
  </si>
  <si>
    <t>○別添、補助金限度額早見表を参考に以下記入ください。</t>
    <phoneticPr fontId="2"/>
  </si>
  <si>
    <t>※ＢはＡの上限額内に含む。</t>
    <phoneticPr fontId="2"/>
  </si>
  <si>
    <t>・世帯数：</t>
    <phoneticPr fontId="2"/>
  </si>
  <si>
    <t>西東京市中町1-5-1</t>
    <rPh sb="0" eb="4">
      <t>ニシトウキョウシ</t>
    </rPh>
    <rPh sb="4" eb="6">
      <t>ナカマチ</t>
    </rPh>
    <phoneticPr fontId="2"/>
  </si>
  <si>
    <t>購入額：</t>
    <phoneticPr fontId="2"/>
  </si>
  <si>
    <t>・Ｂ【保存食・保存水】</t>
    <phoneticPr fontId="2"/>
  </si>
  <si>
    <t>限度額：</t>
    <phoneticPr fontId="2"/>
  </si>
  <si>
    <t>・Ｃ【重点推進資器材】</t>
    <phoneticPr fontId="2"/>
  </si>
  <si>
    <t>加算額：</t>
    <phoneticPr fontId="2"/>
  </si>
  <si>
    <t>・Ａ＋Ｃ＝</t>
    <phoneticPr fontId="2"/>
  </si>
  <si>
    <t>【確認事項】</t>
    <phoneticPr fontId="2"/>
  </si>
  <si>
    <t>・Ａ【防災資器材】</t>
    <phoneticPr fontId="2"/>
  </si>
  <si>
    <t>【防災資器材の購入経費】</t>
    <phoneticPr fontId="2"/>
  </si>
  <si>
    <t>判定</t>
    <rPh sb="0" eb="2">
      <t>ハンテイ</t>
    </rPh>
    <phoneticPr fontId="2"/>
  </si>
  <si>
    <t>A</t>
    <phoneticPr fontId="2"/>
  </si>
  <si>
    <t>C</t>
    <phoneticPr fontId="2"/>
  </si>
  <si>
    <t>B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</si>
  <si>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</si>
  <si>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</si>
  <si>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</si>
  <si>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</si>
  <si>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</si>
  <si>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</si>
  <si>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</si>
  <si>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</si>
  <si>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</si>
  <si>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</si>
  <si>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</si>
  <si>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</si>
  <si>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</si>
  <si>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</si>
  <si>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</si>
  <si>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</si>
  <si>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</si>
  <si>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</si>
  <si>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</si>
  <si>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W</t>
    <phoneticPr fontId="2"/>
  </si>
  <si>
    <t>X</t>
    <phoneticPr fontId="2"/>
  </si>
  <si>
    <t>Y</t>
    <phoneticPr fontId="2"/>
  </si>
  <si>
    <t>Z</t>
    <phoneticPr fontId="2"/>
  </si>
  <si>
    <t>AA</t>
    <phoneticPr fontId="2"/>
  </si>
  <si>
    <t>AB</t>
    <phoneticPr fontId="2"/>
  </si>
  <si>
    <t>AC</t>
    <phoneticPr fontId="2"/>
  </si>
  <si>
    <t>AD</t>
    <phoneticPr fontId="2"/>
  </si>
  <si>
    <t>AE</t>
    <phoneticPr fontId="2"/>
  </si>
  <si>
    <t>合計申請額（各申請額の和）：</t>
    <phoneticPr fontId="2"/>
  </si>
  <si>
    <t>　Cの差額を上限として、Aの差額分を申請額に加算して申請可能。その場合、加算額を記載してください。</t>
    <phoneticPr fontId="2"/>
  </si>
  <si>
    <t>Ｃ´ 重点推進資器材　購入額</t>
    <phoneticPr fontId="2"/>
  </si>
  <si>
    <t>（単位：円）（税込）</t>
    <phoneticPr fontId="2"/>
  </si>
  <si>
    <t>Ａ´ 防災資器材　購入額</t>
    <phoneticPr fontId="2"/>
  </si>
  <si>
    <t>※Aの「限度額」が、「購入予定額÷２」より高い且つ、Cの「限度額」が、「購入予定額÷２」より低い場合、</t>
    <phoneticPr fontId="2"/>
  </si>
  <si>
    <t>Ａ´÷２＝</t>
    <phoneticPr fontId="2"/>
  </si>
  <si>
    <t>Ｃ´÷２＝</t>
    <phoneticPr fontId="2"/>
  </si>
  <si>
    <t>Ｃ</t>
    <phoneticPr fontId="2"/>
  </si>
  <si>
    <t>Ａ</t>
    <phoneticPr fontId="2"/>
  </si>
  <si>
    <t>Ｃ´</t>
    <phoneticPr fontId="2"/>
  </si>
  <si>
    <t>Ａ´</t>
    <phoneticPr fontId="2"/>
  </si>
  <si>
    <t>※各申請額は「限度額」と「購入予定額÷２」を比較して低い方の金額であることを確認してください。</t>
    <rPh sb="1" eb="5">
      <t>カクシンセイガク</t>
    </rPh>
    <rPh sb="22" eb="24">
      <t>ヒカク</t>
    </rPh>
    <rPh sb="26" eb="27">
      <t>ヒク</t>
    </rPh>
    <rPh sb="28" eb="29">
      <t>ホウ</t>
    </rPh>
    <rPh sb="30" eb="32">
      <t>キンガク</t>
    </rPh>
    <rPh sb="38" eb="40">
      <t>カクニン</t>
    </rPh>
    <phoneticPr fontId="2"/>
  </si>
  <si>
    <t>※限度額は１頁目の金額と同じ金額であることを確認してください。</t>
    <rPh sb="1" eb="4">
      <t>ゲンドガク</t>
    </rPh>
    <rPh sb="6" eb="7">
      <t>ページ</t>
    </rPh>
    <rPh sb="7" eb="8">
      <t>メ</t>
    </rPh>
    <rPh sb="9" eb="11">
      <t>キンガク</t>
    </rPh>
    <rPh sb="12" eb="13">
      <t>オナ</t>
    </rPh>
    <rPh sb="14" eb="16">
      <t>キンガク</t>
    </rPh>
    <rPh sb="22" eb="24">
      <t>カクニン</t>
    </rPh>
    <phoneticPr fontId="2"/>
  </si>
  <si>
    <t>限度額</t>
    <phoneticPr fontId="2"/>
  </si>
  <si>
    <t>各申請額</t>
    <phoneticPr fontId="2"/>
  </si>
  <si>
    <t>様式第４号（第９関係）</t>
    <phoneticPr fontId="2"/>
  </si>
  <si>
    <t>下記のとおり防災資器材等の購入経費の実績を報告します。</t>
    <phoneticPr fontId="2"/>
  </si>
  <si>
    <t>Ａ. 防災資器材（その他物品）</t>
    <phoneticPr fontId="2"/>
  </si>
  <si>
    <t>重点資器材</t>
    <phoneticPr fontId="2"/>
  </si>
  <si>
    <t>※上限は20万円+世帯数による加算</t>
    <rPh sb="1" eb="3">
      <t>ジョウゲン</t>
    </rPh>
    <rPh sb="6" eb="8">
      <t>マンエン</t>
    </rPh>
    <rPh sb="9" eb="12">
      <t>セタイスウ</t>
    </rPh>
    <rPh sb="15" eb="17">
      <t>カサン</t>
    </rPh>
    <phoneticPr fontId="2"/>
  </si>
  <si>
    <t>Ａ÷２＝</t>
    <phoneticPr fontId="2"/>
  </si>
  <si>
    <t>①</t>
    <phoneticPr fontId="2"/>
  </si>
  <si>
    <t>Ｂ. 非常食・非常用飲料水</t>
    <phoneticPr fontId="2"/>
  </si>
  <si>
    <t>Ｂ</t>
    <phoneticPr fontId="2"/>
  </si>
  <si>
    <t>世帯数</t>
    <rPh sb="0" eb="3">
      <t>セタイスウ</t>
    </rPh>
    <phoneticPr fontId="2"/>
  </si>
  <si>
    <t>（世帯）</t>
    <rPh sb="1" eb="3">
      <t>セタイ</t>
    </rPh>
    <phoneticPr fontId="2"/>
  </si>
  <si>
    <t>×</t>
    <phoneticPr fontId="2"/>
  </si>
  <si>
    <t>＝</t>
    <phoneticPr fontId="2"/>
  </si>
  <si>
    <t>ア</t>
    <phoneticPr fontId="2"/>
  </si>
  <si>
    <t>円</t>
    <rPh sb="0" eb="1">
      <t>エン</t>
    </rPh>
    <phoneticPr fontId="2"/>
  </si>
  <si>
    <t>（上限額）</t>
    <rPh sb="1" eb="4">
      <t>ジョウゲンガク</t>
    </rPh>
    <phoneticPr fontId="2"/>
  </si>
  <si>
    <t>Ｂ</t>
    <phoneticPr fontId="2"/>
  </si>
  <si>
    <t>÷</t>
    <phoneticPr fontId="2"/>
  </si>
  <si>
    <t>イ</t>
    <phoneticPr fontId="2"/>
  </si>
  <si>
    <t>アとイのいずれか少ない額を記入</t>
    <rPh sb="8" eb="9">
      <t>スク</t>
    </rPh>
    <rPh sb="11" eb="12">
      <t>ガク</t>
    </rPh>
    <rPh sb="13" eb="15">
      <t>キニュウ</t>
    </rPh>
    <phoneticPr fontId="2"/>
  </si>
  <si>
    <t>②</t>
    <phoneticPr fontId="2"/>
  </si>
  <si>
    <t>①＋②＝</t>
    <phoneticPr fontId="2"/>
  </si>
  <si>
    <t>③</t>
    <phoneticPr fontId="2"/>
  </si>
  <si>
    <t>Ｃ.重点推進資器材</t>
    <phoneticPr fontId="2"/>
  </si>
  <si>
    <t>Ｃ÷２＝</t>
    <phoneticPr fontId="2"/>
  </si>
  <si>
    <t>④</t>
    <phoneticPr fontId="2"/>
  </si>
  <si>
    <t>補助金上限額を超過していない場合</t>
    <rPh sb="0" eb="3">
      <t>ホジョキン</t>
    </rPh>
    <rPh sb="3" eb="6">
      <t>ジョウゲンガク</t>
    </rPh>
    <rPh sb="7" eb="9">
      <t>チョウカ</t>
    </rPh>
    <rPh sb="14" eb="16">
      <t>バアイ</t>
    </rPh>
    <phoneticPr fontId="2"/>
  </si>
  <si>
    <t>補助金上限額を超過している場合
※上限は３万円＋世帯数による加算</t>
    <rPh sb="0" eb="3">
      <t>ホジョキン</t>
    </rPh>
    <rPh sb="3" eb="6">
      <t>ジョウゲンガク</t>
    </rPh>
    <rPh sb="7" eb="9">
      <t>チョウカ</t>
    </rPh>
    <rPh sb="13" eb="15">
      <t>バアイ</t>
    </rPh>
    <rPh sb="17" eb="19">
      <t>ジョウゲン</t>
    </rPh>
    <rPh sb="21" eb="22">
      <t>マン</t>
    </rPh>
    <rPh sb="22" eb="23">
      <t>エン</t>
    </rPh>
    <rPh sb="24" eb="27">
      <t>セタイスウ</t>
    </rPh>
    <rPh sb="30" eb="32">
      <t>カサン</t>
    </rPh>
    <phoneticPr fontId="2"/>
  </si>
  <si>
    <t>❶と❷の差額（❷ ― ❶ ＝）</t>
    <phoneticPr fontId="2"/>
  </si>
  <si>
    <t>実績報告額</t>
    <rPh sb="0" eb="5">
      <t>ジッセキホウコクガク</t>
    </rPh>
    <phoneticPr fontId="2"/>
  </si>
  <si>
    <t>❶ 防災資器材購入額（③＋④）＝</t>
    <phoneticPr fontId="2"/>
  </si>
  <si>
    <r>
      <t xml:space="preserve">❷ 交付決定額＝
</t>
    </r>
    <r>
      <rPr>
        <b/>
        <sz val="12"/>
        <color theme="1"/>
        <rFont val="ＭＳ 明朝"/>
        <family val="1"/>
        <charset val="128"/>
      </rPr>
      <t>（10月通知済の「交付決定通知書」の額）</t>
    </r>
    <phoneticPr fontId="2"/>
  </si>
  <si>
    <t>　　見積書添付（明細がない場合は、明細が分かる資料を添付ください。）</t>
    <phoneticPr fontId="2"/>
  </si>
  <si>
    <t>　　本申請において購入する資器材について、他の補助金を使用していません。</t>
    <phoneticPr fontId="2"/>
  </si>
  <si>
    <t>042-438-4010</t>
    <phoneticPr fontId="2"/>
  </si>
  <si>
    <t>西東京第100防災会</t>
    <rPh sb="0" eb="3">
      <t>ニシトウキョウ</t>
    </rPh>
    <rPh sb="3" eb="4">
      <t>ダイ</t>
    </rPh>
    <rPh sb="7" eb="10">
      <t>ボウサイカイ</t>
    </rPh>
    <phoneticPr fontId="2"/>
  </si>
  <si>
    <t>西東京　太郎</t>
    <rPh sb="0" eb="3">
      <t>ニシトウキョウ</t>
    </rPh>
    <rPh sb="4" eb="6">
      <t>タロウ</t>
    </rPh>
    <phoneticPr fontId="2"/>
  </si>
  <si>
    <t>西東京　花子</t>
    <rPh sb="0" eb="3">
      <t>ニシトウキョウ</t>
    </rPh>
    <rPh sb="4" eb="6">
      <t>ハナコ</t>
    </rPh>
    <phoneticPr fontId="2"/>
  </si>
  <si>
    <t>防災センター５階</t>
    <rPh sb="0" eb="2">
      <t>ボウサイ</t>
    </rPh>
    <rPh sb="7" eb="8">
      <t>カイ</t>
    </rPh>
    <phoneticPr fontId="2"/>
  </si>
  <si>
    <t>消火器（蓄圧式）　×　10本</t>
    <rPh sb="0" eb="3">
      <t>ショウカキ</t>
    </rPh>
    <rPh sb="4" eb="7">
      <t>チクアツシキ</t>
    </rPh>
    <rPh sb="13" eb="14">
      <t>ホン</t>
    </rPh>
    <phoneticPr fontId="2"/>
  </si>
  <si>
    <t>発電機　HONDA　Eu16i　×　２基</t>
    <rPh sb="0" eb="3">
      <t>ハツデンキ</t>
    </rPh>
    <rPh sb="19" eb="20">
      <t>キ</t>
    </rPh>
    <phoneticPr fontId="2"/>
  </si>
  <si>
    <t>アルファ化米個食　五目ごはん　×　100袋</t>
    <rPh sb="4" eb="6">
      <t>カマイ</t>
    </rPh>
    <rPh sb="6" eb="8">
      <t>コショク</t>
    </rPh>
    <rPh sb="9" eb="11">
      <t>ゴモク</t>
    </rPh>
    <rPh sb="20" eb="21">
      <t>フクロ</t>
    </rPh>
    <phoneticPr fontId="2"/>
  </si>
  <si>
    <t>アルミブランケット　×　200枚</t>
    <rPh sb="15" eb="16">
      <t>マイ</t>
    </rPh>
    <phoneticPr fontId="2"/>
  </si>
  <si>
    <t>簡易トイレ（便袋セット）　×　15セット</t>
    <rPh sb="0" eb="2">
      <t>カンイ</t>
    </rPh>
    <rPh sb="6" eb="7">
      <t>ビン</t>
    </rPh>
    <rPh sb="7" eb="8">
      <t>ブクロ</t>
    </rPh>
    <phoneticPr fontId="2"/>
  </si>
  <si>
    <t>トイレ用テント　×　15基</t>
    <rPh sb="3" eb="4">
      <t>ヨウ</t>
    </rPh>
    <rPh sb="12" eb="13">
      <t>キ</t>
    </rPh>
    <phoneticPr fontId="2"/>
  </si>
  <si>
    <t>救急三角巾</t>
    <rPh sb="0" eb="5">
      <t>キュウキュウサンカクキン</t>
    </rPh>
    <phoneticPr fontId="2"/>
  </si>
  <si>
    <t>発電機</t>
    <rPh sb="0" eb="3">
      <t>ハツデンキ</t>
    </rPh>
    <phoneticPr fontId="2"/>
  </si>
  <si>
    <t>消火器</t>
    <rPh sb="0" eb="3">
      <t>ショウカキ</t>
    </rPh>
    <phoneticPr fontId="2"/>
  </si>
  <si>
    <t>非該当</t>
  </si>
  <si>
    <t>アルファ化米</t>
    <rPh sb="4" eb="6">
      <t>カマイ</t>
    </rPh>
    <phoneticPr fontId="2"/>
  </si>
  <si>
    <t>保存水（５年）</t>
    <rPh sb="0" eb="3">
      <t>ホゾンスイ</t>
    </rPh>
    <rPh sb="5" eb="6">
      <t>ネン</t>
    </rPh>
    <phoneticPr fontId="2"/>
  </si>
  <si>
    <t>簡易トイレ</t>
    <rPh sb="0" eb="2">
      <t>カンイ</t>
    </rPh>
    <phoneticPr fontId="2"/>
  </si>
  <si>
    <t xml:space="preserve">
Ｃ÷２＝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</si>
</sst>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游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 diagonalDown="1">
      <left style="thick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 style="medium">
        <color indexed="64"/>
      </diagonal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 diagonalDown="1">
      <left style="thick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 style="dotted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3" fontId="8" fillId="0" borderId="7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24" xfId="0" applyFont="1" applyBorder="1">
      <alignment vertical="center"/>
    </xf>
    <xf numFmtId="0" fontId="13" fillId="0" borderId="24" xfId="0" applyFont="1" applyFill="1" applyBorder="1" applyAlignment="1">
      <alignment horizontal="right" vertical="center"/>
    </xf>
    <xf numFmtId="0" fontId="13" fillId="0" borderId="25" xfId="0" applyFont="1" applyBorder="1">
      <alignment vertical="center"/>
    </xf>
    <xf numFmtId="0" fontId="13" fillId="0" borderId="25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Fill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26" xfId="0" applyFont="1" applyBorder="1" applyAlignment="1">
      <alignment horizontal="centerContinuous"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26" xfId="0" applyFont="1" applyFill="1" applyBorder="1" applyAlignment="1">
      <alignment horizontal="centerContinuous" vertical="center"/>
    </xf>
    <xf numFmtId="38" fontId="13" fillId="0" borderId="0" xfId="1" applyFont="1" applyFill="1" applyBorder="1" applyAlignment="1">
      <alignment horizontal="centerContinuous" vertical="center"/>
    </xf>
    <xf numFmtId="0" fontId="9" fillId="0" borderId="18" xfId="0" applyFont="1" applyBorder="1" applyAlignment="1">
      <alignment horizontal="centerContinuous" vertical="center" wrapText="1"/>
    </xf>
    <xf numFmtId="0" fontId="13" fillId="0" borderId="17" xfId="0" applyFont="1" applyBorder="1" applyAlignment="1">
      <alignment horizontal="centerContinuous" vertical="center" wrapText="1"/>
    </xf>
    <xf numFmtId="0" fontId="13" fillId="0" borderId="27" xfId="0" applyFont="1" applyBorder="1" applyAlignment="1">
      <alignment horizontal="centerContinuous" vertical="center"/>
    </xf>
    <xf numFmtId="0" fontId="13" fillId="0" borderId="28" xfId="0" applyFont="1" applyBorder="1" applyAlignment="1">
      <alignment horizontal="centerContinuous" vertical="center"/>
    </xf>
    <xf numFmtId="0" fontId="13" fillId="0" borderId="39" xfId="0" applyFont="1" applyBorder="1" applyAlignment="1">
      <alignment horizontal="centerContinuous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Continuous" vertical="center" wrapText="1"/>
    </xf>
    <xf numFmtId="0" fontId="16" fillId="0" borderId="0" xfId="0" applyFont="1">
      <alignment vertical="center"/>
    </xf>
    <xf numFmtId="176" fontId="13" fillId="0" borderId="26" xfId="0" applyNumberFormat="1" applyFont="1" applyBorder="1" applyAlignment="1">
      <alignment horizontal="centerContinuous" vertical="center"/>
    </xf>
    <xf numFmtId="0" fontId="17" fillId="0" borderId="0" xfId="0" applyFont="1">
      <alignment vertical="center"/>
    </xf>
    <xf numFmtId="176" fontId="13" fillId="0" borderId="37" xfId="1" applyNumberFormat="1" applyFont="1" applyBorder="1" applyAlignment="1">
      <alignment horizontal="centerContinuous" vertical="center"/>
    </xf>
    <xf numFmtId="176" fontId="13" fillId="0" borderId="37" xfId="0" applyNumberFormat="1" applyFont="1" applyBorder="1" applyAlignment="1">
      <alignment horizontal="centerContinuous" vertical="center"/>
    </xf>
    <xf numFmtId="176" fontId="13" fillId="0" borderId="28" xfId="1" applyNumberFormat="1" applyFont="1" applyBorder="1" applyAlignment="1">
      <alignment horizontal="centerContinuous" vertical="center"/>
    </xf>
    <xf numFmtId="176" fontId="13" fillId="0" borderId="28" xfId="0" applyNumberFormat="1" applyFont="1" applyBorder="1" applyAlignment="1">
      <alignment horizontal="centerContinuous" vertical="center"/>
    </xf>
    <xf numFmtId="176" fontId="15" fillId="0" borderId="38" xfId="0" applyNumberFormat="1" applyFont="1" applyBorder="1" applyAlignment="1">
      <alignment horizontal="centerContinuous" vertical="center" wrapText="1"/>
    </xf>
    <xf numFmtId="176" fontId="11" fillId="0" borderId="18" xfId="0" applyNumberFormat="1" applyFont="1" applyBorder="1" applyAlignment="1">
      <alignment horizontal="centerContinuous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4" fillId="0" borderId="26" xfId="0" applyFont="1" applyBorder="1">
      <alignment vertical="center"/>
    </xf>
    <xf numFmtId="0" fontId="11" fillId="0" borderId="26" xfId="0" applyFont="1" applyBorder="1">
      <alignment vertical="center"/>
    </xf>
    <xf numFmtId="176" fontId="14" fillId="0" borderId="26" xfId="0" applyNumberFormat="1" applyFont="1" applyBorder="1" applyAlignment="1">
      <alignment horizontal="centerContinuous"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73" xfId="0" applyFont="1" applyBorder="1" applyAlignment="1">
      <alignment horizontal="centerContinuous" vertical="center"/>
    </xf>
    <xf numFmtId="176" fontId="13" fillId="0" borderId="0" xfId="0" applyNumberFormat="1" applyFont="1" applyBorder="1" applyAlignment="1">
      <alignment horizontal="centerContinuous" vertical="center"/>
    </xf>
    <xf numFmtId="0" fontId="14" fillId="0" borderId="79" xfId="0" applyFont="1" applyBorder="1" applyAlignment="1">
      <alignment vertical="center" wrapText="1"/>
    </xf>
    <xf numFmtId="0" fontId="14" fillId="0" borderId="80" xfId="0" applyFont="1" applyBorder="1" applyAlignment="1">
      <alignment vertical="center" wrapText="1"/>
    </xf>
    <xf numFmtId="0" fontId="14" fillId="0" borderId="80" xfId="0" applyFont="1" applyBorder="1" applyAlignment="1">
      <alignment horizontal="centerContinuous" vertical="center" wrapText="1"/>
    </xf>
    <xf numFmtId="0" fontId="13" fillId="0" borderId="80" xfId="0" applyFont="1" applyBorder="1" applyAlignment="1">
      <alignment horizontal="centerContinuous" vertical="center"/>
    </xf>
    <xf numFmtId="176" fontId="13" fillId="0" borderId="80" xfId="1" applyNumberFormat="1" applyFont="1" applyBorder="1" applyAlignment="1">
      <alignment horizontal="centerContinuous" vertical="center"/>
    </xf>
    <xf numFmtId="176" fontId="13" fillId="0" borderId="80" xfId="0" applyNumberFormat="1" applyFont="1" applyBorder="1" applyAlignment="1">
      <alignment horizontal="centerContinuous" vertical="center"/>
    </xf>
    <xf numFmtId="176" fontId="15" fillId="0" borderId="80" xfId="0" applyNumberFormat="1" applyFont="1" applyBorder="1" applyAlignment="1">
      <alignment horizontal="centerContinuous" vertical="center" wrapText="1"/>
    </xf>
    <xf numFmtId="176" fontId="15" fillId="0" borderId="81" xfId="0" applyNumberFormat="1" applyFont="1" applyBorder="1" applyAlignment="1">
      <alignment horizontal="centerContinuous" vertical="center" wrapText="1"/>
    </xf>
    <xf numFmtId="176" fontId="14" fillId="0" borderId="80" xfId="0" applyNumberFormat="1" applyFont="1" applyBorder="1" applyAlignment="1">
      <alignment horizontal="centerContinuous" vertical="center" wrapText="1"/>
    </xf>
    <xf numFmtId="0" fontId="13" fillId="0" borderId="0" xfId="0" applyFont="1" applyBorder="1" applyAlignment="1">
      <alignment horizontal="right" vertical="center"/>
    </xf>
    <xf numFmtId="176" fontId="14" fillId="0" borderId="80" xfId="0" applyNumberFormat="1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Continuous" vertical="center"/>
    </xf>
    <xf numFmtId="0" fontId="13" fillId="0" borderId="66" xfId="0" applyFont="1" applyBorder="1" applyAlignment="1">
      <alignment horizontal="centerContinuous" vertical="center"/>
    </xf>
    <xf numFmtId="0" fontId="13" fillId="0" borderId="67" xfId="0" applyFont="1" applyBorder="1">
      <alignment vertical="center"/>
    </xf>
    <xf numFmtId="0" fontId="13" fillId="0" borderId="65" xfId="0" applyFont="1" applyBorder="1">
      <alignment vertical="center"/>
    </xf>
    <xf numFmtId="0" fontId="13" fillId="0" borderId="66" xfId="0" applyFont="1" applyBorder="1">
      <alignment vertical="center"/>
    </xf>
    <xf numFmtId="0" fontId="13" fillId="0" borderId="82" xfId="0" applyFont="1" applyBorder="1">
      <alignment vertical="center"/>
    </xf>
    <xf numFmtId="0" fontId="13" fillId="0" borderId="83" xfId="0" applyFont="1" applyBorder="1">
      <alignment vertical="center"/>
    </xf>
    <xf numFmtId="0" fontId="13" fillId="0" borderId="77" xfId="0" applyFont="1" applyBorder="1">
      <alignment vertical="center"/>
    </xf>
    <xf numFmtId="0" fontId="13" fillId="0" borderId="78" xfId="0" applyFont="1" applyBorder="1">
      <alignment vertical="center"/>
    </xf>
    <xf numFmtId="0" fontId="13" fillId="0" borderId="84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83" xfId="0" applyFont="1" applyBorder="1" applyAlignment="1">
      <alignment horizontal="right" vertical="center"/>
    </xf>
    <xf numFmtId="38" fontId="13" fillId="0" borderId="26" xfId="1" applyFont="1" applyBorder="1" applyAlignment="1">
      <alignment horizontal="centerContinuous" vertical="center"/>
    </xf>
    <xf numFmtId="38" fontId="13" fillId="0" borderId="80" xfId="1" applyFont="1" applyBorder="1" applyAlignment="1">
      <alignment horizontal="centerContinuous" vertical="center"/>
    </xf>
    <xf numFmtId="38" fontId="15" fillId="0" borderId="80" xfId="1" applyFont="1" applyBorder="1" applyAlignment="1">
      <alignment horizontal="centerContinuous" vertical="center" wrapText="1"/>
    </xf>
    <xf numFmtId="38" fontId="15" fillId="0" borderId="81" xfId="1" applyFont="1" applyBorder="1" applyAlignment="1">
      <alignment horizontal="centerContinuous" vertical="center" wrapText="1"/>
    </xf>
    <xf numFmtId="176" fontId="14" fillId="0" borderId="80" xfId="1" applyNumberFormat="1" applyFont="1" applyBorder="1" applyAlignment="1">
      <alignment horizontal="centerContinuous" vertical="center" wrapText="1"/>
    </xf>
    <xf numFmtId="0" fontId="13" fillId="0" borderId="24" xfId="0" applyFont="1" applyFill="1" applyBorder="1">
      <alignment vertical="center"/>
    </xf>
    <xf numFmtId="0" fontId="13" fillId="0" borderId="0" xfId="0" applyFont="1" applyFill="1">
      <alignment vertical="center"/>
    </xf>
    <xf numFmtId="38" fontId="13" fillId="0" borderId="26" xfId="1" applyFont="1" applyFill="1" applyBorder="1" applyAlignment="1">
      <alignment horizontal="centerContinuous" vertical="center"/>
    </xf>
    <xf numFmtId="0" fontId="13" fillId="0" borderId="0" xfId="0" applyFont="1" applyFill="1" applyAlignment="1">
      <alignment horizontal="centerContinuous" vertical="center"/>
    </xf>
    <xf numFmtId="0" fontId="13" fillId="0" borderId="87" xfId="0" applyFont="1" applyFill="1" applyBorder="1">
      <alignment vertical="center"/>
    </xf>
    <xf numFmtId="0" fontId="13" fillId="0" borderId="87" xfId="0" applyFont="1" applyBorder="1">
      <alignment vertical="center"/>
    </xf>
    <xf numFmtId="0" fontId="13" fillId="0" borderId="87" xfId="0" applyFont="1" applyFill="1" applyBorder="1" applyAlignment="1">
      <alignment horizontal="right" vertical="center"/>
    </xf>
    <xf numFmtId="0" fontId="13" fillId="0" borderId="18" xfId="0" applyFont="1" applyBorder="1" applyAlignment="1">
      <alignment horizontal="centerContinuous" vertical="center"/>
    </xf>
    <xf numFmtId="0" fontId="13" fillId="0" borderId="88" xfId="0" applyFont="1" applyBorder="1" applyAlignment="1">
      <alignment horizontal="center" vertical="center" wrapText="1"/>
    </xf>
    <xf numFmtId="0" fontId="17" fillId="0" borderId="82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17" fillId="0" borderId="54" xfId="1" applyNumberFormat="1" applyFont="1" applyBorder="1" applyAlignment="1">
      <alignment horizontal="right" vertical="center"/>
    </xf>
    <xf numFmtId="176" fontId="17" fillId="0" borderId="51" xfId="1" applyNumberFormat="1" applyFont="1" applyBorder="1" applyAlignment="1">
      <alignment horizontal="right" vertical="center"/>
    </xf>
    <xf numFmtId="176" fontId="17" fillId="0" borderId="26" xfId="1" applyNumberFormat="1" applyFont="1" applyBorder="1" applyAlignment="1">
      <alignment horizontal="right" vertical="center"/>
    </xf>
    <xf numFmtId="176" fontId="17" fillId="0" borderId="53" xfId="1" applyNumberFormat="1" applyFont="1" applyBorder="1" applyAlignment="1">
      <alignment horizontal="right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176" fontId="13" fillId="0" borderId="42" xfId="0" applyNumberFormat="1" applyFont="1" applyBorder="1" applyAlignment="1">
      <alignment horizontal="right" vertical="center" wrapText="1"/>
    </xf>
    <xf numFmtId="176" fontId="13" fillId="0" borderId="32" xfId="0" applyNumberFormat="1" applyFont="1" applyBorder="1" applyAlignment="1">
      <alignment horizontal="right" vertical="center" wrapText="1"/>
    </xf>
    <xf numFmtId="176" fontId="13" fillId="0" borderId="43" xfId="0" applyNumberFormat="1" applyFont="1" applyBorder="1" applyAlignment="1">
      <alignment horizontal="righ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76" fontId="17" fillId="0" borderId="54" xfId="0" applyNumberFormat="1" applyFont="1" applyBorder="1" applyAlignment="1">
      <alignment horizontal="right" vertical="center"/>
    </xf>
    <xf numFmtId="176" fontId="17" fillId="0" borderId="26" xfId="0" applyNumberFormat="1" applyFont="1" applyBorder="1" applyAlignment="1">
      <alignment horizontal="right" vertical="center"/>
    </xf>
    <xf numFmtId="176" fontId="17" fillId="0" borderId="61" xfId="1" applyNumberFormat="1" applyFont="1" applyBorder="1" applyAlignment="1">
      <alignment horizontal="right" vertical="center"/>
    </xf>
    <xf numFmtId="176" fontId="17" fillId="0" borderId="59" xfId="1" applyNumberFormat="1" applyFont="1" applyBorder="1" applyAlignment="1">
      <alignment horizontal="right" vertical="center"/>
    </xf>
    <xf numFmtId="176" fontId="17" fillId="0" borderId="63" xfId="1" applyNumberFormat="1" applyFont="1" applyBorder="1" applyAlignment="1">
      <alignment horizontal="right" vertical="center"/>
    </xf>
    <xf numFmtId="176" fontId="17" fillId="0" borderId="23" xfId="1" applyNumberFormat="1" applyFont="1" applyBorder="1" applyAlignment="1">
      <alignment horizontal="right" vertical="center"/>
    </xf>
    <xf numFmtId="0" fontId="13" fillId="0" borderId="51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176" fontId="13" fillId="0" borderId="44" xfId="0" applyNumberFormat="1" applyFont="1" applyBorder="1" applyAlignment="1">
      <alignment horizontal="right" vertical="center" wrapText="1"/>
    </xf>
    <xf numFmtId="176" fontId="13" fillId="0" borderId="36" xfId="0" applyNumberFormat="1" applyFont="1" applyBorder="1" applyAlignment="1">
      <alignment horizontal="right" vertical="center" wrapText="1"/>
    </xf>
    <xf numFmtId="176" fontId="13" fillId="0" borderId="45" xfId="0" applyNumberFormat="1" applyFont="1" applyBorder="1" applyAlignment="1">
      <alignment horizontal="righ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176" fontId="13" fillId="0" borderId="40" xfId="0" applyNumberFormat="1" applyFont="1" applyBorder="1" applyAlignment="1">
      <alignment horizontal="right" vertical="center" wrapText="1"/>
    </xf>
    <xf numFmtId="176" fontId="13" fillId="0" borderId="30" xfId="0" applyNumberFormat="1" applyFont="1" applyBorder="1" applyAlignment="1">
      <alignment horizontal="right" vertical="center" wrapText="1"/>
    </xf>
    <xf numFmtId="176" fontId="13" fillId="0" borderId="41" xfId="0" applyNumberFormat="1" applyFont="1" applyBorder="1" applyAlignment="1">
      <alignment horizontal="right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176" fontId="13" fillId="0" borderId="74" xfId="0" applyNumberFormat="1" applyFont="1" applyBorder="1" applyAlignment="1">
      <alignment horizontal="right" vertical="center" wrapText="1"/>
    </xf>
    <xf numFmtId="176" fontId="13" fillId="0" borderId="75" xfId="0" applyNumberFormat="1" applyFont="1" applyBorder="1" applyAlignment="1">
      <alignment horizontal="right" vertical="center" wrapText="1"/>
    </xf>
    <xf numFmtId="176" fontId="13" fillId="0" borderId="76" xfId="0" applyNumberFormat="1" applyFont="1" applyBorder="1" applyAlignment="1">
      <alignment horizontal="right" vertical="center" wrapText="1"/>
    </xf>
    <xf numFmtId="0" fontId="14" fillId="0" borderId="38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176" fontId="13" fillId="0" borderId="72" xfId="0" applyNumberFormat="1" applyFont="1" applyBorder="1" applyAlignment="1">
      <alignment horizontal="right" vertical="center" wrapText="1"/>
    </xf>
    <xf numFmtId="176" fontId="13" fillId="0" borderId="25" xfId="0" applyNumberFormat="1" applyFont="1" applyBorder="1" applyAlignment="1">
      <alignment horizontal="right" vertical="center" wrapText="1"/>
    </xf>
    <xf numFmtId="176" fontId="13" fillId="0" borderId="71" xfId="0" applyNumberFormat="1" applyFont="1" applyBorder="1" applyAlignment="1">
      <alignment horizontal="right" vertical="center" wrapText="1"/>
    </xf>
    <xf numFmtId="0" fontId="13" fillId="0" borderId="70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20" fontId="13" fillId="0" borderId="72" xfId="0" applyNumberFormat="1" applyFont="1" applyBorder="1" applyAlignment="1">
      <alignment horizontal="right" vertical="center" wrapText="1"/>
    </xf>
    <xf numFmtId="20" fontId="13" fillId="0" borderId="25" xfId="0" applyNumberFormat="1" applyFont="1" applyBorder="1" applyAlignment="1">
      <alignment horizontal="right" vertical="center" wrapText="1"/>
    </xf>
    <xf numFmtId="20" fontId="13" fillId="0" borderId="71" xfId="0" applyNumberFormat="1" applyFont="1" applyBorder="1" applyAlignment="1">
      <alignment horizontal="right" vertical="center" wrapText="1"/>
    </xf>
    <xf numFmtId="0" fontId="13" fillId="0" borderId="68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176" fontId="13" fillId="0" borderId="67" xfId="0" applyNumberFormat="1" applyFont="1" applyBorder="1" applyAlignment="1">
      <alignment horizontal="right" vertical="center" wrapText="1"/>
    </xf>
    <xf numFmtId="176" fontId="13" fillId="0" borderId="65" xfId="0" applyNumberFormat="1" applyFont="1" applyBorder="1" applyAlignment="1">
      <alignment horizontal="right" vertical="center" wrapText="1"/>
    </xf>
    <xf numFmtId="176" fontId="13" fillId="0" borderId="66" xfId="0" applyNumberFormat="1" applyFont="1" applyBorder="1" applyAlignment="1">
      <alignment horizontal="right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left" vertical="center" wrapText="1"/>
    </xf>
    <xf numFmtId="0" fontId="13" fillId="0" borderId="65" xfId="0" applyFont="1" applyBorder="1" applyAlignment="1">
      <alignment horizontal="left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38" fontId="13" fillId="0" borderId="50" xfId="1" applyFont="1" applyBorder="1" applyAlignment="1">
      <alignment horizontal="center" vertical="center"/>
    </xf>
    <xf numFmtId="38" fontId="13" fillId="0" borderId="54" xfId="1" applyFont="1" applyBorder="1" applyAlignment="1">
      <alignment horizontal="center" vertical="center"/>
    </xf>
    <xf numFmtId="38" fontId="13" fillId="0" borderId="51" xfId="1" applyFont="1" applyBorder="1" applyAlignment="1">
      <alignment horizontal="center" vertical="center"/>
    </xf>
    <xf numFmtId="38" fontId="13" fillId="0" borderId="52" xfId="1" applyFont="1" applyBorder="1" applyAlignment="1">
      <alignment horizontal="center" vertical="center"/>
    </xf>
    <xf numFmtId="38" fontId="13" fillId="0" borderId="26" xfId="1" applyFont="1" applyBorder="1" applyAlignment="1">
      <alignment horizontal="center" vertical="center"/>
    </xf>
    <xf numFmtId="38" fontId="13" fillId="0" borderId="53" xfId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76" fontId="13" fillId="0" borderId="67" xfId="0" applyNumberFormat="1" applyFont="1" applyBorder="1" applyAlignment="1">
      <alignment horizontal="center" vertical="center"/>
    </xf>
    <xf numFmtId="176" fontId="13" fillId="0" borderId="65" xfId="0" applyNumberFormat="1" applyFont="1" applyBorder="1" applyAlignment="1">
      <alignment horizontal="center" vertical="center"/>
    </xf>
    <xf numFmtId="176" fontId="13" fillId="0" borderId="66" xfId="0" applyNumberFormat="1" applyFont="1" applyBorder="1" applyAlignment="1">
      <alignment horizontal="center" vertical="center"/>
    </xf>
    <xf numFmtId="176" fontId="13" fillId="0" borderId="77" xfId="0" applyNumberFormat="1" applyFont="1" applyBorder="1" applyAlignment="1">
      <alignment horizontal="center" vertical="center"/>
    </xf>
    <xf numFmtId="176" fontId="13" fillId="0" borderId="78" xfId="0" applyNumberFormat="1" applyFont="1" applyBorder="1" applyAlignment="1">
      <alignment horizontal="center" vertical="center"/>
    </xf>
    <xf numFmtId="176" fontId="13" fillId="0" borderId="84" xfId="0" applyNumberFormat="1" applyFont="1" applyBorder="1" applyAlignment="1">
      <alignment horizontal="center" vertical="center"/>
    </xf>
    <xf numFmtId="176" fontId="13" fillId="2" borderId="67" xfId="0" applyNumberFormat="1" applyFont="1" applyFill="1" applyBorder="1" applyAlignment="1">
      <alignment horizontal="center" vertical="center"/>
    </xf>
    <xf numFmtId="176" fontId="13" fillId="2" borderId="65" xfId="0" applyNumberFormat="1" applyFont="1" applyFill="1" applyBorder="1" applyAlignment="1">
      <alignment horizontal="center" vertical="center"/>
    </xf>
    <xf numFmtId="176" fontId="13" fillId="2" borderId="66" xfId="0" applyNumberFormat="1" applyFont="1" applyFill="1" applyBorder="1" applyAlignment="1">
      <alignment horizontal="center" vertical="center"/>
    </xf>
    <xf numFmtId="176" fontId="13" fillId="2" borderId="77" xfId="0" applyNumberFormat="1" applyFont="1" applyFill="1" applyBorder="1" applyAlignment="1">
      <alignment horizontal="center" vertical="center"/>
    </xf>
    <xf numFmtId="176" fontId="13" fillId="2" borderId="78" xfId="0" applyNumberFormat="1" applyFont="1" applyFill="1" applyBorder="1" applyAlignment="1">
      <alignment horizontal="center" vertical="center"/>
    </xf>
    <xf numFmtId="176" fontId="13" fillId="2" borderId="84" xfId="0" applyNumberFormat="1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84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86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67" xfId="0" applyFont="1" applyBorder="1" applyAlignment="1">
      <alignment horizontal="center" vertical="top" wrapText="1"/>
    </xf>
    <xf numFmtId="0" fontId="14" fillId="0" borderId="65" xfId="0" applyFont="1" applyBorder="1" applyAlignment="1">
      <alignment horizontal="center" vertical="top" wrapText="1"/>
    </xf>
    <xf numFmtId="0" fontId="14" fillId="0" borderId="66" xfId="0" applyFont="1" applyBorder="1" applyAlignment="1">
      <alignment horizontal="center" vertical="top" wrapText="1"/>
    </xf>
    <xf numFmtId="0" fontId="14" fillId="0" borderId="8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83" xfId="0" applyFont="1" applyBorder="1" applyAlignment="1">
      <alignment horizontal="center" vertical="top" wrapText="1"/>
    </xf>
    <xf numFmtId="0" fontId="14" fillId="0" borderId="77" xfId="0" applyFont="1" applyBorder="1" applyAlignment="1">
      <alignment horizontal="center" vertical="top" wrapText="1"/>
    </xf>
    <xf numFmtId="0" fontId="14" fillId="0" borderId="78" xfId="0" applyFont="1" applyBorder="1" applyAlignment="1">
      <alignment horizontal="center" vertical="top" wrapText="1"/>
    </xf>
    <xf numFmtId="0" fontId="14" fillId="0" borderId="84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4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44</xdr:row>
          <xdr:rowOff>161925</xdr:rowOff>
        </xdr:from>
        <xdr:to>
          <xdr:col>0</xdr:col>
          <xdr:colOff>333375</xdr:colOff>
          <xdr:row>46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161925</xdr:rowOff>
        </xdr:from>
        <xdr:to>
          <xdr:col>0</xdr:col>
          <xdr:colOff>333375</xdr:colOff>
          <xdr:row>48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44</xdr:row>
          <xdr:rowOff>161925</xdr:rowOff>
        </xdr:from>
        <xdr:to>
          <xdr:col>0</xdr:col>
          <xdr:colOff>333375</xdr:colOff>
          <xdr:row>46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161925</xdr:rowOff>
        </xdr:from>
        <xdr:to>
          <xdr:col>0</xdr:col>
          <xdr:colOff>333375</xdr:colOff>
          <xdr:row>48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190500</xdr:colOff>
      <xdr:row>0</xdr:row>
      <xdr:rowOff>38100</xdr:rowOff>
    </xdr:from>
    <xdr:to>
      <xdr:col>13</xdr:col>
      <xdr:colOff>104775</xdr:colOff>
      <xdr:row>2</xdr:row>
      <xdr:rowOff>95250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05050" y="38100"/>
          <a:ext cx="2381250" cy="438150"/>
        </a:xfrm>
        <a:prstGeom prst="frame">
          <a:avLst>
            <a:gd name="adj1" fmla="val 5978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314325</xdr:colOff>
      <xdr:row>5</xdr:row>
      <xdr:rowOff>57149</xdr:rowOff>
    </xdr:from>
    <xdr:to>
      <xdr:col>7</xdr:col>
      <xdr:colOff>304800</xdr:colOff>
      <xdr:row>9</xdr:row>
      <xdr:rowOff>66674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14325" y="1009649"/>
          <a:ext cx="2457450" cy="771525"/>
        </a:xfrm>
        <a:prstGeom prst="wedgeRoundRectCallout">
          <a:avLst>
            <a:gd name="adj1" fmla="val 104792"/>
            <a:gd name="adj2" fmla="val -4477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組織名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は省略せずに記載ください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連絡先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は担当者と連絡が取れる電話番号を記載ください</a:t>
          </a:r>
        </a:p>
      </xdr:txBody>
    </xdr:sp>
    <xdr:clientData/>
  </xdr:twoCellAnchor>
  <xdr:twoCellAnchor>
    <xdr:from>
      <xdr:col>2</xdr:col>
      <xdr:colOff>104775</xdr:colOff>
      <xdr:row>21</xdr:row>
      <xdr:rowOff>142875</xdr:rowOff>
    </xdr:from>
    <xdr:to>
      <xdr:col>7</xdr:col>
      <xdr:colOff>266700</xdr:colOff>
      <xdr:row>23</xdr:row>
      <xdr:rowOff>95250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09625" y="4171950"/>
          <a:ext cx="1924050" cy="333375"/>
        </a:xfrm>
        <a:prstGeom prst="wedgeRoundRectCallout">
          <a:avLst>
            <a:gd name="adj1" fmla="val 53975"/>
            <a:gd name="adj2" fmla="val 38388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加入世帯数を記載ください</a:t>
          </a:r>
        </a:p>
      </xdr:txBody>
    </xdr:sp>
    <xdr:clientData/>
  </xdr:twoCellAnchor>
  <xdr:twoCellAnchor>
    <xdr:from>
      <xdr:col>11</xdr:col>
      <xdr:colOff>57150</xdr:colOff>
      <xdr:row>24</xdr:row>
      <xdr:rowOff>19050</xdr:rowOff>
    </xdr:from>
    <xdr:to>
      <xdr:col>15</xdr:col>
      <xdr:colOff>304800</xdr:colOff>
      <xdr:row>25</xdr:row>
      <xdr:rowOff>161925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933825" y="4619625"/>
          <a:ext cx="1657350" cy="333375"/>
        </a:xfrm>
        <a:prstGeom prst="wedgeRoundRectCallout">
          <a:avLst>
            <a:gd name="adj1" fmla="val -77213"/>
            <a:gd name="adj2" fmla="val 58388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早見表を確認ください</a:t>
          </a:r>
        </a:p>
      </xdr:txBody>
    </xdr:sp>
    <xdr:clientData/>
  </xdr:twoCellAnchor>
  <xdr:twoCellAnchor>
    <xdr:from>
      <xdr:col>11</xdr:col>
      <xdr:colOff>47625</xdr:colOff>
      <xdr:row>30</xdr:row>
      <xdr:rowOff>38099</xdr:rowOff>
    </xdr:from>
    <xdr:to>
      <xdr:col>16</xdr:col>
      <xdr:colOff>76200</xdr:colOff>
      <xdr:row>32</xdr:row>
      <xdr:rowOff>152400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924300" y="5781674"/>
          <a:ext cx="1790700" cy="523876"/>
        </a:xfrm>
        <a:prstGeom prst="wedgeRoundRectCallout">
          <a:avLst>
            <a:gd name="adj1" fmla="val -78203"/>
            <a:gd name="adj2" fmla="val -13041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限度額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を越えないよう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注意してください</a:t>
          </a:r>
        </a:p>
      </xdr:txBody>
    </xdr:sp>
    <xdr:clientData/>
  </xdr:twoCellAnchor>
  <xdr:twoCellAnchor>
    <xdr:from>
      <xdr:col>2</xdr:col>
      <xdr:colOff>180975</xdr:colOff>
      <xdr:row>41</xdr:row>
      <xdr:rowOff>152399</xdr:rowOff>
    </xdr:from>
    <xdr:to>
      <xdr:col>7</xdr:col>
      <xdr:colOff>209550</xdr:colOff>
      <xdr:row>44</xdr:row>
      <xdr:rowOff>104775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85825" y="8020049"/>
          <a:ext cx="1790700" cy="523876"/>
        </a:xfrm>
        <a:prstGeom prst="wedgeRoundRectCallout">
          <a:avLst>
            <a:gd name="adj1" fmla="val -87246"/>
            <a:gd name="adj2" fmla="val 59686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問題なければ、以下２点チェックしてください</a:t>
          </a:r>
        </a:p>
      </xdr:txBody>
    </xdr:sp>
    <xdr:clientData/>
  </xdr:twoCellAnchor>
  <xdr:twoCellAnchor>
    <xdr:from>
      <xdr:col>25</xdr:col>
      <xdr:colOff>228600</xdr:colOff>
      <xdr:row>8</xdr:row>
      <xdr:rowOff>104775</xdr:rowOff>
    </xdr:from>
    <xdr:to>
      <xdr:col>30</xdr:col>
      <xdr:colOff>76200</xdr:colOff>
      <xdr:row>11</xdr:row>
      <xdr:rowOff>114300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9039225" y="1628775"/>
          <a:ext cx="1609725" cy="581025"/>
        </a:xfrm>
        <a:prstGeom prst="wedgeRoundRectCallout">
          <a:avLst>
            <a:gd name="adj1" fmla="val -66392"/>
            <a:gd name="adj2" fmla="val -51100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物品・数量等を省略せずに記載ください</a:t>
          </a:r>
        </a:p>
      </xdr:txBody>
    </xdr:sp>
    <xdr:clientData/>
  </xdr:twoCellAnchor>
  <xdr:twoCellAnchor>
    <xdr:from>
      <xdr:col>26</xdr:col>
      <xdr:colOff>276225</xdr:colOff>
      <xdr:row>24</xdr:row>
      <xdr:rowOff>85725</xdr:rowOff>
    </xdr:from>
    <xdr:to>
      <xdr:col>31</xdr:col>
      <xdr:colOff>123825</xdr:colOff>
      <xdr:row>27</xdr:row>
      <xdr:rowOff>95250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439275" y="4686300"/>
          <a:ext cx="1609725" cy="581025"/>
        </a:xfrm>
        <a:prstGeom prst="wedgeRoundRectCallout">
          <a:avLst>
            <a:gd name="adj1" fmla="val -66392"/>
            <a:gd name="adj2" fmla="val -51100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物品・数量等を省略せずに記載ください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12</xdr:col>
      <xdr:colOff>266700</xdr:colOff>
      <xdr:row>2</xdr:row>
      <xdr:rowOff>57150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114550" y="0"/>
          <a:ext cx="2381250" cy="438150"/>
        </a:xfrm>
        <a:prstGeom prst="frame">
          <a:avLst>
            <a:gd name="adj1" fmla="val 5978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295275</xdr:colOff>
      <xdr:row>6</xdr:row>
      <xdr:rowOff>38100</xdr:rowOff>
    </xdr:from>
    <xdr:to>
      <xdr:col>7</xdr:col>
      <xdr:colOff>285750</xdr:colOff>
      <xdr:row>10</xdr:row>
      <xdr:rowOff>47625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95275" y="1181100"/>
          <a:ext cx="2457450" cy="771525"/>
        </a:xfrm>
        <a:prstGeom prst="wedgeRoundRectCallout">
          <a:avLst>
            <a:gd name="adj1" fmla="val 104792"/>
            <a:gd name="adj2" fmla="val -44777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組織名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は省略せずに記載ください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連絡先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は担当者と連絡が取れる電話番号を記載ください</a:t>
          </a:r>
        </a:p>
      </xdr:txBody>
    </xdr:sp>
    <xdr:clientData/>
  </xdr:twoCellAnchor>
  <xdr:twoCellAnchor>
    <xdr:from>
      <xdr:col>4</xdr:col>
      <xdr:colOff>66675</xdr:colOff>
      <xdr:row>25</xdr:row>
      <xdr:rowOff>85725</xdr:rowOff>
    </xdr:from>
    <xdr:to>
      <xdr:col>9</xdr:col>
      <xdr:colOff>323850</xdr:colOff>
      <xdr:row>28</xdr:row>
      <xdr:rowOff>38101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476375" y="4876800"/>
          <a:ext cx="2019300" cy="523876"/>
        </a:xfrm>
        <a:prstGeom prst="wedgeRoundRectCallout">
          <a:avLst>
            <a:gd name="adj1" fmla="val -78203"/>
            <a:gd name="adj2" fmla="val -1304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資器材がわかるよう可能な限り省略せずに記載ください</a:t>
          </a:r>
        </a:p>
      </xdr:txBody>
    </xdr:sp>
    <xdr:clientData/>
  </xdr:twoCellAnchor>
  <xdr:twoCellAnchor>
    <xdr:from>
      <xdr:col>8</xdr:col>
      <xdr:colOff>28575</xdr:colOff>
      <xdr:row>42</xdr:row>
      <xdr:rowOff>142875</xdr:rowOff>
    </xdr:from>
    <xdr:to>
      <xdr:col>13</xdr:col>
      <xdr:colOff>285750</xdr:colOff>
      <xdr:row>45</xdr:row>
      <xdr:rowOff>95251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847975" y="8201025"/>
          <a:ext cx="2019300" cy="523876"/>
        </a:xfrm>
        <a:prstGeom prst="wedgeRoundRectCallout">
          <a:avLst>
            <a:gd name="adj1" fmla="val 52929"/>
            <a:gd name="adj2" fmla="val -100314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【A】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で購入した金額の半額を記載ください</a:t>
          </a:r>
        </a:p>
      </xdr:txBody>
    </xdr:sp>
    <xdr:clientData/>
  </xdr:twoCellAnchor>
  <xdr:twoCellAnchor>
    <xdr:from>
      <xdr:col>26</xdr:col>
      <xdr:colOff>190500</xdr:colOff>
      <xdr:row>0</xdr:row>
      <xdr:rowOff>19050</xdr:rowOff>
    </xdr:from>
    <xdr:to>
      <xdr:col>32</xdr:col>
      <xdr:colOff>95250</xdr:colOff>
      <xdr:row>2</xdr:row>
      <xdr:rowOff>161926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9067800" y="19050"/>
          <a:ext cx="2019300" cy="523876"/>
        </a:xfrm>
        <a:prstGeom prst="wedgeRoundRectCallout">
          <a:avLst>
            <a:gd name="adj1" fmla="val -68297"/>
            <a:gd name="adj2" fmla="val 32413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非常食・非常用飲料水の購入がない場合、記入不要です</a:t>
          </a:r>
        </a:p>
      </xdr:txBody>
    </xdr:sp>
    <xdr:clientData/>
  </xdr:twoCellAnchor>
  <xdr:twoCellAnchor>
    <xdr:from>
      <xdr:col>20</xdr:col>
      <xdr:colOff>85725</xdr:colOff>
      <xdr:row>13</xdr:row>
      <xdr:rowOff>19050</xdr:rowOff>
    </xdr:from>
    <xdr:to>
      <xdr:col>30</xdr:col>
      <xdr:colOff>247650</xdr:colOff>
      <xdr:row>14</xdr:row>
      <xdr:rowOff>161925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848475" y="2495550"/>
          <a:ext cx="3686175" cy="333375"/>
        </a:xfrm>
        <a:prstGeom prst="wedgeRoundRectCallout">
          <a:avLst>
            <a:gd name="adj1" fmla="val 57550"/>
            <a:gd name="adj2" fmla="val -4856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登録世帯数から算出される上限額を記載ください</a:t>
          </a:r>
        </a:p>
      </xdr:txBody>
    </xdr:sp>
    <xdr:clientData/>
  </xdr:twoCellAnchor>
  <xdr:twoCellAnchor>
    <xdr:from>
      <xdr:col>20</xdr:col>
      <xdr:colOff>180975</xdr:colOff>
      <xdr:row>23</xdr:row>
      <xdr:rowOff>57150</xdr:rowOff>
    </xdr:from>
    <xdr:to>
      <xdr:col>30</xdr:col>
      <xdr:colOff>342900</xdr:colOff>
      <xdr:row>24</xdr:row>
      <xdr:rowOff>133350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943725" y="4467225"/>
          <a:ext cx="3686175" cy="266700"/>
        </a:xfrm>
        <a:prstGeom prst="wedgeRoundRectCallout">
          <a:avLst>
            <a:gd name="adj1" fmla="val 58066"/>
            <a:gd name="adj2" fmla="val -5356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【A】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及び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Ｂ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から算出した合計額を記載ください</a:t>
          </a:r>
        </a:p>
      </xdr:txBody>
    </xdr:sp>
    <xdr:clientData/>
  </xdr:twoCellAnchor>
  <xdr:twoCellAnchor>
    <xdr:from>
      <xdr:col>20</xdr:col>
      <xdr:colOff>190499</xdr:colOff>
      <xdr:row>33</xdr:row>
      <xdr:rowOff>57150</xdr:rowOff>
    </xdr:from>
    <xdr:to>
      <xdr:col>30</xdr:col>
      <xdr:colOff>123824</xdr:colOff>
      <xdr:row>35</xdr:row>
      <xdr:rowOff>180975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953249" y="6400800"/>
          <a:ext cx="3457575" cy="504825"/>
        </a:xfrm>
        <a:prstGeom prst="wedgeRoundRectCallout">
          <a:avLst>
            <a:gd name="adj1" fmla="val 55068"/>
            <a:gd name="adj2" fmla="val -49990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上限額を越えていない場合は例のとおり下段への記載となります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D42D-3BBD-47EC-AC28-19F6029029F3}">
  <dimension ref="A1:F39"/>
  <sheetViews>
    <sheetView workbookViewId="0">
      <selection activeCell="B12" sqref="B12"/>
    </sheetView>
  </sheetViews>
  <sheetFormatPr defaultRowHeight="18.75" x14ac:dyDescent="0.4"/>
  <cols>
    <col min="2" max="2" width="18.75" customWidth="1"/>
    <col min="4" max="4" width="20.75" customWidth="1"/>
    <col min="5" max="5" width="21.25" customWidth="1"/>
    <col min="6" max="6" width="15.375" customWidth="1"/>
  </cols>
  <sheetData>
    <row r="1" spans="1:6" ht="19.5" thickBot="1" x14ac:dyDescent="0.45"/>
    <row r="2" spans="1:6" ht="26.25" thickBot="1" x14ac:dyDescent="0.45">
      <c r="B2" s="1" t="s">
        <v>0</v>
      </c>
      <c r="C2" s="103" t="s">
        <v>2</v>
      </c>
      <c r="D2" s="104"/>
      <c r="E2" s="5" t="s">
        <v>3</v>
      </c>
      <c r="F2" s="5" t="s">
        <v>4</v>
      </c>
    </row>
    <row r="3" spans="1:6" ht="39" x14ac:dyDescent="0.4">
      <c r="B3" s="2" t="s">
        <v>1</v>
      </c>
      <c r="C3" s="105" t="s">
        <v>5</v>
      </c>
      <c r="D3" s="106"/>
      <c r="E3" s="6" t="s">
        <v>7</v>
      </c>
      <c r="F3" s="10" t="s">
        <v>10</v>
      </c>
    </row>
    <row r="4" spans="1:6" ht="36" x14ac:dyDescent="0.4">
      <c r="B4" s="3"/>
      <c r="C4" s="107" t="s">
        <v>6</v>
      </c>
      <c r="D4" s="108"/>
      <c r="E4" s="7" t="s">
        <v>8</v>
      </c>
      <c r="F4" s="10" t="s">
        <v>11</v>
      </c>
    </row>
    <row r="5" spans="1:6" ht="26.25" thickBot="1" x14ac:dyDescent="0.45">
      <c r="B5" s="3"/>
      <c r="C5" s="109"/>
      <c r="D5" s="11" t="s">
        <v>12</v>
      </c>
      <c r="E5" s="7" t="s">
        <v>9</v>
      </c>
      <c r="F5" s="8"/>
    </row>
    <row r="6" spans="1:6" ht="56.25" thickBot="1" x14ac:dyDescent="0.45">
      <c r="B6" s="4"/>
      <c r="C6" s="110"/>
      <c r="D6" s="18" t="s">
        <v>52</v>
      </c>
      <c r="E6" s="9"/>
      <c r="F6" s="9"/>
    </row>
    <row r="7" spans="1:6" ht="20.25" thickBot="1" x14ac:dyDescent="0.45">
      <c r="A7" t="s">
        <v>87</v>
      </c>
      <c r="B7" s="12" t="s">
        <v>13</v>
      </c>
      <c r="C7" s="13">
        <v>200000</v>
      </c>
      <c r="D7" s="14" t="s">
        <v>14</v>
      </c>
      <c r="E7" s="13">
        <v>30000</v>
      </c>
      <c r="F7" s="15">
        <v>230000</v>
      </c>
    </row>
    <row r="8" spans="1:6" ht="20.25" thickBot="1" x14ac:dyDescent="0.45">
      <c r="A8" t="s">
        <v>89</v>
      </c>
      <c r="B8" s="12" t="s">
        <v>15</v>
      </c>
      <c r="C8" s="13">
        <v>220000</v>
      </c>
      <c r="D8" s="14" t="s">
        <v>16</v>
      </c>
      <c r="E8" s="13">
        <v>33000</v>
      </c>
      <c r="F8" s="15">
        <v>253000</v>
      </c>
    </row>
    <row r="9" spans="1:6" ht="20.25" thickBot="1" x14ac:dyDescent="0.45">
      <c r="A9" t="s">
        <v>88</v>
      </c>
      <c r="B9" s="12" t="s">
        <v>17</v>
      </c>
      <c r="C9" s="13">
        <v>240000</v>
      </c>
      <c r="D9" s="14" t="s">
        <v>16</v>
      </c>
      <c r="E9" s="13">
        <v>36000</v>
      </c>
      <c r="F9" s="15">
        <v>276000</v>
      </c>
    </row>
    <row r="10" spans="1:6" ht="20.25" thickBot="1" x14ac:dyDescent="0.45">
      <c r="A10" t="s">
        <v>90</v>
      </c>
      <c r="B10" s="12" t="s">
        <v>18</v>
      </c>
      <c r="C10" s="13">
        <v>260000</v>
      </c>
      <c r="D10" s="14" t="s">
        <v>16</v>
      </c>
      <c r="E10" s="13">
        <v>39000</v>
      </c>
      <c r="F10" s="15">
        <v>299000</v>
      </c>
    </row>
    <row r="11" spans="1:6" ht="20.25" thickBot="1" x14ac:dyDescent="0.45">
      <c r="A11" t="s">
        <v>91</v>
      </c>
      <c r="B11" s="12" t="s">
        <v>19</v>
      </c>
      <c r="C11" s="13">
        <v>280000</v>
      </c>
      <c r="D11" s="14" t="s">
        <v>16</v>
      </c>
      <c r="E11" s="13">
        <v>42000</v>
      </c>
      <c r="F11" s="15">
        <v>322000</v>
      </c>
    </row>
    <row r="12" spans="1:6" ht="20.25" thickBot="1" x14ac:dyDescent="0.45">
      <c r="A12" t="s">
        <v>92</v>
      </c>
      <c r="B12" s="12" t="s">
        <v>20</v>
      </c>
      <c r="C12" s="13">
        <v>300000</v>
      </c>
      <c r="D12" s="14" t="s">
        <v>16</v>
      </c>
      <c r="E12" s="13">
        <v>45000</v>
      </c>
      <c r="F12" s="15">
        <v>345000</v>
      </c>
    </row>
    <row r="13" spans="1:6" ht="20.25" thickBot="1" x14ac:dyDescent="0.45">
      <c r="A13" t="s">
        <v>93</v>
      </c>
      <c r="B13" s="12" t="s">
        <v>21</v>
      </c>
      <c r="C13" s="13">
        <v>320000</v>
      </c>
      <c r="D13" s="14" t="s">
        <v>16</v>
      </c>
      <c r="E13" s="13">
        <v>48000</v>
      </c>
      <c r="F13" s="15">
        <v>368000</v>
      </c>
    </row>
    <row r="14" spans="1:6" ht="20.25" thickBot="1" x14ac:dyDescent="0.45">
      <c r="A14" t="s">
        <v>94</v>
      </c>
      <c r="B14" s="12" t="s">
        <v>22</v>
      </c>
      <c r="C14" s="13">
        <v>340000</v>
      </c>
      <c r="D14" s="14" t="s">
        <v>23</v>
      </c>
      <c r="E14" s="13">
        <v>51000</v>
      </c>
      <c r="F14" s="15">
        <v>391000</v>
      </c>
    </row>
    <row r="15" spans="1:6" ht="20.25" thickBot="1" x14ac:dyDescent="0.45">
      <c r="A15" t="s">
        <v>95</v>
      </c>
      <c r="B15" s="12" t="s">
        <v>24</v>
      </c>
      <c r="C15" s="13">
        <v>360000</v>
      </c>
      <c r="D15" s="14" t="s">
        <v>23</v>
      </c>
      <c r="E15" s="13">
        <v>54000</v>
      </c>
      <c r="F15" s="15">
        <v>414000</v>
      </c>
    </row>
    <row r="16" spans="1:6" ht="20.25" thickBot="1" x14ac:dyDescent="0.45">
      <c r="A16" t="s">
        <v>96</v>
      </c>
      <c r="B16" s="12" t="s">
        <v>25</v>
      </c>
      <c r="C16" s="13">
        <v>380000</v>
      </c>
      <c r="D16" s="14" t="s">
        <v>23</v>
      </c>
      <c r="E16" s="13">
        <v>57000</v>
      </c>
      <c r="F16" s="15">
        <v>437000</v>
      </c>
    </row>
    <row r="17" spans="1:6" ht="20.25" thickBot="1" x14ac:dyDescent="0.45">
      <c r="A17" t="s">
        <v>97</v>
      </c>
      <c r="B17" s="12" t="s">
        <v>26</v>
      </c>
      <c r="C17" s="13">
        <v>400000</v>
      </c>
      <c r="D17" s="14" t="s">
        <v>23</v>
      </c>
      <c r="E17" s="13">
        <v>60000</v>
      </c>
      <c r="F17" s="15">
        <v>460000</v>
      </c>
    </row>
    <row r="18" spans="1:6" ht="20.25" thickBot="1" x14ac:dyDescent="0.45">
      <c r="A18" t="s">
        <v>98</v>
      </c>
      <c r="B18" s="12" t="s">
        <v>27</v>
      </c>
      <c r="C18" s="13">
        <v>420000</v>
      </c>
      <c r="D18" s="14" t="s">
        <v>23</v>
      </c>
      <c r="E18" s="13">
        <v>63000</v>
      </c>
      <c r="F18" s="15">
        <v>483000</v>
      </c>
    </row>
    <row r="19" spans="1:6" ht="20.25" thickBot="1" x14ac:dyDescent="0.45">
      <c r="A19" t="s">
        <v>99</v>
      </c>
      <c r="B19" s="12" t="s">
        <v>28</v>
      </c>
      <c r="C19" s="13">
        <v>440000</v>
      </c>
      <c r="D19" s="14" t="s">
        <v>23</v>
      </c>
      <c r="E19" s="13">
        <v>66000</v>
      </c>
      <c r="F19" s="15">
        <v>506000</v>
      </c>
    </row>
    <row r="20" spans="1:6" ht="20.25" thickBot="1" x14ac:dyDescent="0.45">
      <c r="A20" t="s">
        <v>100</v>
      </c>
      <c r="B20" s="12" t="s">
        <v>29</v>
      </c>
      <c r="C20" s="13">
        <v>460000</v>
      </c>
      <c r="D20" s="14" t="s">
        <v>23</v>
      </c>
      <c r="E20" s="13">
        <v>69000</v>
      </c>
      <c r="F20" s="15">
        <v>529000</v>
      </c>
    </row>
    <row r="21" spans="1:6" ht="20.25" thickBot="1" x14ac:dyDescent="0.45">
      <c r="A21" t="s">
        <v>101</v>
      </c>
      <c r="B21" s="12" t="s">
        <v>30</v>
      </c>
      <c r="C21" s="13">
        <v>480000</v>
      </c>
      <c r="D21" s="14" t="s">
        <v>23</v>
      </c>
      <c r="E21" s="13">
        <v>72000</v>
      </c>
      <c r="F21" s="15">
        <v>552000</v>
      </c>
    </row>
    <row r="22" spans="1:6" ht="20.25" thickBot="1" x14ac:dyDescent="0.45">
      <c r="A22" t="s">
        <v>102</v>
      </c>
      <c r="B22" s="12" t="s">
        <v>31</v>
      </c>
      <c r="C22" s="13">
        <v>500000</v>
      </c>
      <c r="D22" s="14" t="s">
        <v>23</v>
      </c>
      <c r="E22" s="13">
        <v>75000</v>
      </c>
      <c r="F22" s="15">
        <v>575000</v>
      </c>
    </row>
    <row r="23" spans="1:6" ht="20.25" thickBot="1" x14ac:dyDescent="0.45">
      <c r="A23" t="s">
        <v>103</v>
      </c>
      <c r="B23" s="12" t="s">
        <v>32</v>
      </c>
      <c r="C23" s="13">
        <v>520000</v>
      </c>
      <c r="D23" s="14" t="s">
        <v>23</v>
      </c>
      <c r="E23" s="13">
        <v>78000</v>
      </c>
      <c r="F23" s="15">
        <v>598000</v>
      </c>
    </row>
    <row r="24" spans="1:6" ht="20.25" thickBot="1" x14ac:dyDescent="0.45">
      <c r="A24" t="s">
        <v>104</v>
      </c>
      <c r="B24" s="12" t="s">
        <v>33</v>
      </c>
      <c r="C24" s="13">
        <v>540000</v>
      </c>
      <c r="D24" s="14" t="s">
        <v>23</v>
      </c>
      <c r="E24" s="13">
        <v>81000</v>
      </c>
      <c r="F24" s="15">
        <v>621000</v>
      </c>
    </row>
    <row r="25" spans="1:6" ht="20.25" thickBot="1" x14ac:dyDescent="0.45">
      <c r="A25" t="s">
        <v>105</v>
      </c>
      <c r="B25" s="12" t="s">
        <v>34</v>
      </c>
      <c r="C25" s="13">
        <v>560000</v>
      </c>
      <c r="D25" s="14" t="s">
        <v>23</v>
      </c>
      <c r="E25" s="13">
        <v>84000</v>
      </c>
      <c r="F25" s="15">
        <v>644000</v>
      </c>
    </row>
    <row r="26" spans="1:6" ht="20.25" thickBot="1" x14ac:dyDescent="0.45">
      <c r="A26" t="s">
        <v>106</v>
      </c>
      <c r="B26" s="12" t="s">
        <v>35</v>
      </c>
      <c r="C26" s="13">
        <v>580000</v>
      </c>
      <c r="D26" s="14" t="s">
        <v>23</v>
      </c>
      <c r="E26" s="13">
        <v>87000</v>
      </c>
      <c r="F26" s="15">
        <v>667000</v>
      </c>
    </row>
    <row r="27" spans="1:6" ht="20.25" thickBot="1" x14ac:dyDescent="0.45">
      <c r="A27" t="s">
        <v>107</v>
      </c>
      <c r="B27" s="12" t="s">
        <v>36</v>
      </c>
      <c r="C27" s="13">
        <v>600000</v>
      </c>
      <c r="D27" s="14" t="s">
        <v>23</v>
      </c>
      <c r="E27" s="13">
        <v>90000</v>
      </c>
      <c r="F27" s="15">
        <v>690000</v>
      </c>
    </row>
    <row r="28" spans="1:6" ht="20.25" thickBot="1" x14ac:dyDescent="0.45">
      <c r="A28" t="s">
        <v>108</v>
      </c>
      <c r="B28" s="12" t="s">
        <v>37</v>
      </c>
      <c r="C28" s="13">
        <v>620000</v>
      </c>
      <c r="D28" s="14" t="s">
        <v>23</v>
      </c>
      <c r="E28" s="13">
        <v>93000</v>
      </c>
      <c r="F28" s="15">
        <v>713000</v>
      </c>
    </row>
    <row r="29" spans="1:6" ht="20.25" thickBot="1" x14ac:dyDescent="0.45">
      <c r="A29" t="s">
        <v>109</v>
      </c>
      <c r="B29" s="12" t="s">
        <v>38</v>
      </c>
      <c r="C29" s="13">
        <v>640000</v>
      </c>
      <c r="D29" s="14" t="s">
        <v>23</v>
      </c>
      <c r="E29" s="13">
        <v>96000</v>
      </c>
      <c r="F29" s="15">
        <v>736000</v>
      </c>
    </row>
    <row r="30" spans="1:6" ht="20.25" thickBot="1" x14ac:dyDescent="0.45">
      <c r="A30" t="s">
        <v>110</v>
      </c>
      <c r="B30" s="12" t="s">
        <v>39</v>
      </c>
      <c r="C30" s="13">
        <v>660000</v>
      </c>
      <c r="D30" s="14" t="s">
        <v>23</v>
      </c>
      <c r="E30" s="13">
        <v>99000</v>
      </c>
      <c r="F30" s="15">
        <v>759000</v>
      </c>
    </row>
    <row r="31" spans="1:6" ht="20.25" thickBot="1" x14ac:dyDescent="0.45">
      <c r="A31" t="s">
        <v>111</v>
      </c>
      <c r="B31" s="12" t="s">
        <v>40</v>
      </c>
      <c r="C31" s="13">
        <v>680000</v>
      </c>
      <c r="D31" s="14" t="s">
        <v>23</v>
      </c>
      <c r="E31" s="13">
        <v>102000</v>
      </c>
      <c r="F31" s="15">
        <v>782000</v>
      </c>
    </row>
    <row r="32" spans="1:6" ht="20.25" thickBot="1" x14ac:dyDescent="0.45">
      <c r="A32" t="s">
        <v>112</v>
      </c>
      <c r="B32" s="12" t="s">
        <v>41</v>
      </c>
      <c r="C32" s="13">
        <v>700000</v>
      </c>
      <c r="D32" s="14" t="s">
        <v>23</v>
      </c>
      <c r="E32" s="13">
        <v>105000</v>
      </c>
      <c r="F32" s="15">
        <v>805000</v>
      </c>
    </row>
    <row r="33" spans="1:6" ht="20.25" thickBot="1" x14ac:dyDescent="0.45">
      <c r="A33" t="s">
        <v>113</v>
      </c>
      <c r="B33" s="12" t="s">
        <v>42</v>
      </c>
      <c r="C33" s="13">
        <v>720000</v>
      </c>
      <c r="D33" s="14" t="s">
        <v>23</v>
      </c>
      <c r="E33" s="13">
        <v>108000</v>
      </c>
      <c r="F33" s="15">
        <v>828000</v>
      </c>
    </row>
    <row r="34" spans="1:6" ht="20.25" thickBot="1" x14ac:dyDescent="0.45">
      <c r="A34" t="s">
        <v>114</v>
      </c>
      <c r="B34" s="12" t="s">
        <v>43</v>
      </c>
      <c r="C34" s="13">
        <v>740000</v>
      </c>
      <c r="D34" s="14" t="s">
        <v>23</v>
      </c>
      <c r="E34" s="13">
        <v>111000</v>
      </c>
      <c r="F34" s="15">
        <v>851000</v>
      </c>
    </row>
    <row r="35" spans="1:6" ht="20.25" thickBot="1" x14ac:dyDescent="0.45">
      <c r="A35" t="s">
        <v>115</v>
      </c>
      <c r="B35" s="12" t="s">
        <v>44</v>
      </c>
      <c r="C35" s="13">
        <v>760000</v>
      </c>
      <c r="D35" s="14" t="s">
        <v>23</v>
      </c>
      <c r="E35" s="13">
        <v>114000</v>
      </c>
      <c r="F35" s="15">
        <v>874000</v>
      </c>
    </row>
    <row r="36" spans="1:6" ht="20.25" thickBot="1" x14ac:dyDescent="0.45">
      <c r="A36" t="s">
        <v>116</v>
      </c>
      <c r="B36" s="12" t="s">
        <v>45</v>
      </c>
      <c r="C36" s="13">
        <v>780000</v>
      </c>
      <c r="D36" s="14" t="s">
        <v>23</v>
      </c>
      <c r="E36" s="13">
        <v>117000</v>
      </c>
      <c r="F36" s="15">
        <v>897000</v>
      </c>
    </row>
    <row r="37" spans="1:6" ht="20.25" thickBot="1" x14ac:dyDescent="0.45">
      <c r="A37" t="s">
        <v>117</v>
      </c>
      <c r="B37" s="12" t="s">
        <v>46</v>
      </c>
      <c r="C37" s="13">
        <v>800000</v>
      </c>
      <c r="D37" s="14" t="s">
        <v>23</v>
      </c>
      <c r="E37" s="13">
        <v>120000</v>
      </c>
      <c r="F37" s="15">
        <v>920000</v>
      </c>
    </row>
    <row r="38" spans="1:6" ht="51.75" x14ac:dyDescent="0.4">
      <c r="B38" s="111" t="s">
        <v>47</v>
      </c>
      <c r="C38" s="16" t="s">
        <v>48</v>
      </c>
      <c r="D38" s="113" t="s">
        <v>23</v>
      </c>
      <c r="E38" s="16" t="s">
        <v>48</v>
      </c>
      <c r="F38" s="16" t="s">
        <v>48</v>
      </c>
    </row>
    <row r="39" spans="1:6" ht="35.25" thickBot="1" x14ac:dyDescent="0.45">
      <c r="B39" s="112"/>
      <c r="C39" s="17" t="s">
        <v>49</v>
      </c>
      <c r="D39" s="114"/>
      <c r="E39" s="17" t="s">
        <v>50</v>
      </c>
      <c r="F39" s="17" t="s">
        <v>51</v>
      </c>
    </row>
  </sheetData>
  <mergeCells count="6">
    <mergeCell ref="C2:D2"/>
    <mergeCell ref="C3:D3"/>
    <mergeCell ref="C4:D4"/>
    <mergeCell ref="C5:C6"/>
    <mergeCell ref="B38:B39"/>
    <mergeCell ref="D38:D3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5F73-251F-44C1-8BA6-710EA7194B46}">
  <sheetPr codeName="Sheet1"/>
  <dimension ref="A1:AM63"/>
  <sheetViews>
    <sheetView tabSelected="1" zoomScaleNormal="100" workbookViewId="0"/>
  </sheetViews>
  <sheetFormatPr defaultRowHeight="14.25" x14ac:dyDescent="0.4"/>
  <cols>
    <col min="1" max="37" width="4.625" style="22" customWidth="1"/>
    <col min="38" max="16384" width="9" style="22"/>
  </cols>
  <sheetData>
    <row r="1" spans="1:39" ht="15" customHeight="1" x14ac:dyDescent="0.4">
      <c r="A1" s="22" t="s">
        <v>61</v>
      </c>
      <c r="S1" s="23" t="s">
        <v>60</v>
      </c>
      <c r="T1" s="29" t="s">
        <v>85</v>
      </c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39" ht="15" customHeight="1" x14ac:dyDescent="0.4">
      <c r="S2" s="23"/>
    </row>
    <row r="3" spans="1:39" ht="15" customHeight="1" thickBot="1" x14ac:dyDescent="0.45">
      <c r="T3" s="22" t="s">
        <v>122</v>
      </c>
      <c r="AK3" s="23" t="s">
        <v>121</v>
      </c>
      <c r="AM3" s="22" t="str">
        <f>IF(H24="","",IF(H24&lt;=50,"A",IF(H24&lt;=100,"B",IF(H24&lt;=150,"C",IF(H24&lt;=200,"D",IF(H24&lt;=250,"E",IF(H24&lt;=300,"F",IF(H24&lt;=350,"G",IF(H24&lt;=400,"H",IF(H24&lt;=450,"I",IF(H24&lt;=500,"J",IF(H24&lt;=550,"K",IF(H24&lt;=600,"L",IF(H24&lt;=650,"M",IF(H24&lt;=700,"N",IF(H24&lt;=750,"O",IF(H24&lt;=800,"P",IF(H24&lt;=850,"Q",IF(H24&lt;=900,"R",IF(H24&lt;=950,"S",IF(H24&lt;=1000,"T",IF(H24&lt;=1050,"U",IF(H24&lt;=1100,"V",IF(H24&lt;=1150,"W",IF(H24&lt;=1200,"X",IF(H24&lt;=1250,"Y",IF(H24&lt;=1300,"Z",IF(H24&lt;=1350,"AA",IF(H24&lt;=1400,"AB",IF(H24&lt;=1450,"AC",IF(H24&lt;=1500,"AD","AE")))))))))))))))))))))))))))))))</f>
        <v/>
      </c>
    </row>
    <row r="4" spans="1:39" ht="15" customHeight="1" thickTop="1" thickBot="1" x14ac:dyDescent="0.45">
      <c r="B4" s="22" t="s">
        <v>62</v>
      </c>
      <c r="L4" s="22" t="s">
        <v>63</v>
      </c>
      <c r="N4" s="24"/>
      <c r="O4" s="24"/>
      <c r="P4" s="93"/>
      <c r="Q4" s="24"/>
      <c r="R4" s="24"/>
      <c r="S4" s="25"/>
      <c r="T4" s="19"/>
      <c r="U4" s="38" t="s">
        <v>56</v>
      </c>
      <c r="V4" s="39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1" t="s">
        <v>57</v>
      </c>
      <c r="AH4" s="40"/>
      <c r="AI4" s="40"/>
      <c r="AJ4" s="40"/>
      <c r="AK4" s="37"/>
    </row>
    <row r="5" spans="1:39" ht="15" customHeight="1" thickTop="1" x14ac:dyDescent="0.4">
      <c r="J5" s="22" t="s">
        <v>64</v>
      </c>
      <c r="N5" s="26"/>
      <c r="O5" s="26"/>
      <c r="P5" s="93"/>
      <c r="Q5" s="26"/>
      <c r="R5" s="26"/>
      <c r="S5" s="27"/>
      <c r="T5" s="20">
        <v>1</v>
      </c>
      <c r="U5" s="155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62"/>
      <c r="AH5" s="163"/>
      <c r="AI5" s="163"/>
      <c r="AJ5" s="163"/>
      <c r="AK5" s="164"/>
    </row>
    <row r="6" spans="1:39" ht="15" customHeight="1" x14ac:dyDescent="0.4">
      <c r="M6" s="22" t="s">
        <v>65</v>
      </c>
      <c r="P6" s="93"/>
      <c r="S6" s="28"/>
      <c r="T6" s="20">
        <v>2</v>
      </c>
      <c r="U6" s="135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2"/>
      <c r="AH6" s="133"/>
      <c r="AI6" s="133"/>
      <c r="AJ6" s="133"/>
      <c r="AK6" s="134"/>
    </row>
    <row r="7" spans="1:39" ht="15" customHeight="1" x14ac:dyDescent="0.4">
      <c r="L7" s="22" t="s">
        <v>66</v>
      </c>
      <c r="N7" s="26"/>
      <c r="O7" s="26"/>
      <c r="P7" s="93"/>
      <c r="Q7" s="26"/>
      <c r="R7" s="26"/>
      <c r="S7" s="27"/>
      <c r="T7" s="20">
        <v>3</v>
      </c>
      <c r="U7" s="135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2"/>
      <c r="AH7" s="133"/>
      <c r="AI7" s="133"/>
      <c r="AJ7" s="133"/>
      <c r="AK7" s="134"/>
    </row>
    <row r="8" spans="1:39" ht="15" customHeight="1" x14ac:dyDescent="0.4">
      <c r="N8" s="26"/>
      <c r="O8" s="26"/>
      <c r="P8" s="93"/>
      <c r="Q8" s="26"/>
      <c r="R8" s="26"/>
      <c r="S8" s="27"/>
      <c r="T8" s="20">
        <v>4</v>
      </c>
      <c r="U8" s="135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2"/>
      <c r="AH8" s="133"/>
      <c r="AI8" s="133"/>
      <c r="AJ8" s="133"/>
      <c r="AK8" s="134"/>
    </row>
    <row r="9" spans="1:39" ht="15" customHeight="1" x14ac:dyDescent="0.4">
      <c r="L9" s="22" t="s">
        <v>67</v>
      </c>
      <c r="N9" s="26"/>
      <c r="O9" s="26"/>
      <c r="P9" s="93"/>
      <c r="Q9" s="26"/>
      <c r="R9" s="26"/>
      <c r="S9" s="27"/>
      <c r="T9" s="20">
        <v>5</v>
      </c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2"/>
      <c r="AH9" s="133"/>
      <c r="AI9" s="133"/>
      <c r="AJ9" s="133"/>
      <c r="AK9" s="134"/>
    </row>
    <row r="10" spans="1:39" ht="15" customHeight="1" x14ac:dyDescent="0.4">
      <c r="T10" s="20">
        <v>6</v>
      </c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2"/>
      <c r="AH10" s="133"/>
      <c r="AI10" s="133"/>
      <c r="AJ10" s="133"/>
      <c r="AK10" s="134"/>
    </row>
    <row r="11" spans="1:39" ht="15" customHeight="1" x14ac:dyDescent="0.4">
      <c r="A11" s="29" t="s">
        <v>68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0">
        <v>7</v>
      </c>
      <c r="U11" s="135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2"/>
      <c r="AH11" s="133"/>
      <c r="AI11" s="133"/>
      <c r="AJ11" s="133"/>
      <c r="AK11" s="134"/>
    </row>
    <row r="12" spans="1:39" ht="15" customHeight="1" x14ac:dyDescent="0.4">
      <c r="T12" s="20">
        <v>8</v>
      </c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2"/>
      <c r="AH12" s="133"/>
      <c r="AI12" s="133"/>
      <c r="AJ12" s="133"/>
      <c r="AK12" s="134"/>
    </row>
    <row r="13" spans="1:39" ht="15" customHeight="1" x14ac:dyDescent="0.4">
      <c r="B13" s="22" t="s">
        <v>69</v>
      </c>
      <c r="T13" s="20">
        <v>9</v>
      </c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2"/>
      <c r="AH13" s="133"/>
      <c r="AI13" s="133"/>
      <c r="AJ13" s="133"/>
      <c r="AK13" s="134"/>
    </row>
    <row r="14" spans="1:39" ht="15" customHeight="1" x14ac:dyDescent="0.4">
      <c r="B14" s="22" t="s">
        <v>70</v>
      </c>
      <c r="T14" s="20">
        <v>10</v>
      </c>
      <c r="U14" s="135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2"/>
      <c r="AH14" s="133"/>
      <c r="AI14" s="133"/>
      <c r="AJ14" s="133"/>
      <c r="AK14" s="134"/>
    </row>
    <row r="15" spans="1:39" ht="15" customHeight="1" x14ac:dyDescent="0.4">
      <c r="T15" s="20">
        <v>11</v>
      </c>
      <c r="U15" s="135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2"/>
      <c r="AH15" s="133"/>
      <c r="AI15" s="133"/>
      <c r="AJ15" s="133"/>
      <c r="AK15" s="134"/>
    </row>
    <row r="16" spans="1:39" ht="15" customHeight="1" x14ac:dyDescent="0.4">
      <c r="T16" s="20">
        <v>12</v>
      </c>
      <c r="U16" s="135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2"/>
      <c r="AH16" s="133"/>
      <c r="AI16" s="133"/>
      <c r="AJ16" s="133"/>
      <c r="AK16" s="134"/>
    </row>
    <row r="17" spans="1:37" ht="15" customHeight="1" x14ac:dyDescent="0.4">
      <c r="A17" s="29" t="s">
        <v>71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0">
        <v>13</v>
      </c>
      <c r="U17" s="135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2"/>
      <c r="AH17" s="133"/>
      <c r="AI17" s="133"/>
      <c r="AJ17" s="133"/>
      <c r="AK17" s="134"/>
    </row>
    <row r="18" spans="1:37" ht="15" customHeight="1" x14ac:dyDescent="0.4">
      <c r="T18" s="20">
        <v>14</v>
      </c>
      <c r="U18" s="135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2"/>
      <c r="AH18" s="133"/>
      <c r="AI18" s="133"/>
      <c r="AJ18" s="133"/>
      <c r="AK18" s="134"/>
    </row>
    <row r="19" spans="1:37" ht="15" customHeight="1" thickBot="1" x14ac:dyDescent="0.45">
      <c r="A19" s="29" t="s">
        <v>72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1">
        <v>15</v>
      </c>
      <c r="U19" s="158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2"/>
      <c r="AH19" s="153"/>
      <c r="AI19" s="153"/>
      <c r="AJ19" s="153"/>
      <c r="AK19" s="154"/>
    </row>
    <row r="20" spans="1:37" ht="15" customHeight="1" thickBot="1" x14ac:dyDescent="0.45">
      <c r="T20" s="160" t="s">
        <v>58</v>
      </c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55" t="s">
        <v>129</v>
      </c>
      <c r="AH20" s="49">
        <f>SUBTOTAL(9,AG5:AK19)</f>
        <v>0</v>
      </c>
      <c r="AI20" s="50"/>
      <c r="AJ20" s="50"/>
      <c r="AK20" s="53"/>
    </row>
    <row r="21" spans="1:37" ht="17.25" customHeight="1" thickTop="1" x14ac:dyDescent="0.4">
      <c r="A21" s="29" t="s">
        <v>73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37" ht="15" customHeight="1" thickBot="1" x14ac:dyDescent="0.4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48" t="s">
        <v>120</v>
      </c>
      <c r="AK22" s="23" t="s">
        <v>121</v>
      </c>
    </row>
    <row r="23" spans="1:37" ht="15" customHeight="1" thickTop="1" thickBot="1" x14ac:dyDescent="0.45">
      <c r="T23" s="42"/>
      <c r="U23" s="38" t="s">
        <v>56</v>
      </c>
      <c r="V23" s="39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1" t="s">
        <v>57</v>
      </c>
      <c r="AH23" s="40"/>
      <c r="AI23" s="40"/>
      <c r="AJ23" s="40"/>
      <c r="AK23" s="45"/>
    </row>
    <row r="24" spans="1:37" ht="15" customHeight="1" thickTop="1" x14ac:dyDescent="0.4">
      <c r="A24" s="22" t="s">
        <v>75</v>
      </c>
      <c r="C24" s="30"/>
      <c r="G24" s="31"/>
      <c r="H24" s="95"/>
      <c r="I24" s="32"/>
      <c r="J24" s="32"/>
      <c r="K24" s="22" t="s">
        <v>53</v>
      </c>
      <c r="T24" s="43">
        <v>1</v>
      </c>
      <c r="U24" s="155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7"/>
      <c r="AG24" s="132"/>
      <c r="AH24" s="133"/>
      <c r="AI24" s="133"/>
      <c r="AJ24" s="133"/>
      <c r="AK24" s="134"/>
    </row>
    <row r="25" spans="1:37" ht="15" customHeight="1" x14ac:dyDescent="0.4">
      <c r="A25" s="29"/>
      <c r="B25" s="29"/>
      <c r="C25" s="29"/>
      <c r="D25" s="29"/>
      <c r="E25" s="29"/>
      <c r="F25" s="29"/>
      <c r="G25" s="29"/>
      <c r="H25" s="96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43">
        <v>2</v>
      </c>
      <c r="U25" s="135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7"/>
      <c r="AG25" s="132"/>
      <c r="AH25" s="133"/>
      <c r="AI25" s="133"/>
      <c r="AJ25" s="133"/>
      <c r="AK25" s="134"/>
    </row>
    <row r="26" spans="1:37" ht="15" customHeight="1" x14ac:dyDescent="0.4">
      <c r="H26" s="94"/>
      <c r="T26" s="43">
        <v>3</v>
      </c>
      <c r="U26" s="135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7"/>
      <c r="AG26" s="132"/>
      <c r="AH26" s="133"/>
      <c r="AI26" s="133"/>
      <c r="AJ26" s="133"/>
      <c r="AK26" s="134"/>
    </row>
    <row r="27" spans="1:37" ht="15" customHeight="1" x14ac:dyDescent="0.4">
      <c r="A27" s="22" t="s">
        <v>84</v>
      </c>
      <c r="F27" s="22" t="s">
        <v>79</v>
      </c>
      <c r="G27" s="33"/>
      <c r="H27" s="95" t="str">
        <f>IFERROR(VLOOKUP(AM3,Sheet2!A:D,3,0),"")</f>
        <v/>
      </c>
      <c r="I27" s="32"/>
      <c r="J27" s="32"/>
      <c r="K27" s="22" t="s">
        <v>55</v>
      </c>
      <c r="T27" s="43">
        <v>4</v>
      </c>
      <c r="U27" s="135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7"/>
      <c r="AG27" s="132"/>
      <c r="AH27" s="133"/>
      <c r="AI27" s="133"/>
      <c r="AJ27" s="133"/>
      <c r="AK27" s="134"/>
    </row>
    <row r="28" spans="1:37" ht="15" customHeight="1" thickBot="1" x14ac:dyDescent="0.45">
      <c r="H28" s="94"/>
      <c r="T28" s="44">
        <v>5</v>
      </c>
      <c r="U28" s="138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40"/>
      <c r="AG28" s="132"/>
      <c r="AH28" s="133"/>
      <c r="AI28" s="133"/>
      <c r="AJ28" s="133"/>
      <c r="AK28" s="134"/>
    </row>
    <row r="29" spans="1:37" ht="15" customHeight="1" thickTop="1" thickBot="1" x14ac:dyDescent="0.45">
      <c r="A29" s="29"/>
      <c r="B29" s="29"/>
      <c r="C29" s="29"/>
      <c r="D29" s="29"/>
      <c r="E29" s="29"/>
      <c r="F29" s="29"/>
      <c r="G29" s="29"/>
      <c r="H29" s="96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141" t="s">
        <v>58</v>
      </c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3"/>
      <c r="AG29" s="56" t="s">
        <v>128</v>
      </c>
      <c r="AH29" s="51">
        <f>SUBTOTAL(9,AG24:AK28)</f>
        <v>0</v>
      </c>
      <c r="AI29" s="52"/>
      <c r="AJ29" s="52"/>
      <c r="AK29" s="54"/>
    </row>
    <row r="30" spans="1:37" ht="15" customHeight="1" thickTop="1" thickBot="1" x14ac:dyDescent="0.45">
      <c r="A30" s="22" t="s">
        <v>78</v>
      </c>
      <c r="F30" s="22" t="s">
        <v>79</v>
      </c>
      <c r="G30" s="33"/>
      <c r="H30" s="95" t="str">
        <f>IF(H24*380=0,"",H24*380)</f>
        <v/>
      </c>
      <c r="I30" s="32"/>
      <c r="J30" s="32"/>
      <c r="K30" s="22" t="s">
        <v>54</v>
      </c>
    </row>
    <row r="31" spans="1:37" ht="17.25" customHeight="1" thickTop="1" x14ac:dyDescent="0.4">
      <c r="H31" s="94"/>
      <c r="T31" s="129" t="s">
        <v>59</v>
      </c>
      <c r="U31" s="131"/>
      <c r="V31" s="131"/>
      <c r="W31" s="131"/>
      <c r="X31" s="131"/>
      <c r="Y31" s="131"/>
      <c r="Z31" s="150"/>
      <c r="AA31" s="125" t="s">
        <v>86</v>
      </c>
      <c r="AB31" s="129" t="s">
        <v>132</v>
      </c>
      <c r="AC31" s="131"/>
      <c r="AD31" s="131"/>
      <c r="AE31" s="131"/>
      <c r="AF31" s="131"/>
      <c r="AG31" s="119" t="s">
        <v>133</v>
      </c>
      <c r="AH31" s="120"/>
      <c r="AI31" s="120"/>
      <c r="AJ31" s="120"/>
      <c r="AK31" s="121"/>
    </row>
    <row r="32" spans="1:37" ht="15" customHeight="1" x14ac:dyDescent="0.4">
      <c r="F32" s="34" t="s">
        <v>77</v>
      </c>
      <c r="H32" s="95"/>
      <c r="I32" s="35"/>
      <c r="J32" s="35"/>
      <c r="K32" s="22" t="s">
        <v>55</v>
      </c>
      <c r="T32" s="130"/>
      <c r="U32" s="123"/>
      <c r="V32" s="123"/>
      <c r="W32" s="123"/>
      <c r="X32" s="123"/>
      <c r="Y32" s="123"/>
      <c r="Z32" s="151"/>
      <c r="AA32" s="126"/>
      <c r="AB32" s="130"/>
      <c r="AC32" s="123"/>
      <c r="AD32" s="123"/>
      <c r="AE32" s="123"/>
      <c r="AF32" s="123"/>
      <c r="AG32" s="122"/>
      <c r="AH32" s="123"/>
      <c r="AI32" s="123"/>
      <c r="AJ32" s="123"/>
      <c r="AK32" s="124"/>
    </row>
    <row r="33" spans="1:37" ht="15" customHeight="1" x14ac:dyDescent="0.4">
      <c r="F33" s="22" t="s">
        <v>74</v>
      </c>
      <c r="H33" s="94"/>
      <c r="T33" s="129" t="s">
        <v>124</v>
      </c>
      <c r="U33" s="131"/>
      <c r="V33" s="131"/>
      <c r="W33" s="115">
        <f>IF(ROUNDDOWN(AH20/2,0)=0,0,AH20/2)</f>
        <v>0</v>
      </c>
      <c r="X33" s="115"/>
      <c r="Y33" s="115"/>
      <c r="Z33" s="116"/>
      <c r="AA33" s="125" t="str">
        <f>IF(W33&gt;AC33,"&gt;","&lt;")</f>
        <v>&lt;</v>
      </c>
      <c r="AB33" s="129" t="s">
        <v>127</v>
      </c>
      <c r="AC33" s="144" t="str">
        <f>H27</f>
        <v/>
      </c>
      <c r="AD33" s="144"/>
      <c r="AE33" s="144"/>
      <c r="AF33" s="144"/>
      <c r="AG33" s="127" t="s">
        <v>127</v>
      </c>
      <c r="AH33" s="115">
        <f>IF(AA33="&gt;",AC33,W33)</f>
        <v>0</v>
      </c>
      <c r="AI33" s="115"/>
      <c r="AJ33" s="115"/>
      <c r="AK33" s="146"/>
    </row>
    <row r="34" spans="1:37" ht="15" customHeight="1" x14ac:dyDescent="0.4">
      <c r="H34" s="94"/>
      <c r="T34" s="130"/>
      <c r="U34" s="123"/>
      <c r="V34" s="123"/>
      <c r="W34" s="117"/>
      <c r="X34" s="117"/>
      <c r="Y34" s="117"/>
      <c r="Z34" s="118"/>
      <c r="AA34" s="126"/>
      <c r="AB34" s="130"/>
      <c r="AC34" s="145"/>
      <c r="AD34" s="145"/>
      <c r="AE34" s="145"/>
      <c r="AF34" s="145"/>
      <c r="AG34" s="122"/>
      <c r="AH34" s="117"/>
      <c r="AI34" s="117"/>
      <c r="AJ34" s="117"/>
      <c r="AK34" s="147"/>
    </row>
    <row r="35" spans="1:37" ht="15" customHeight="1" x14ac:dyDescent="0.4">
      <c r="A35" s="29"/>
      <c r="B35" s="29"/>
      <c r="C35" s="29"/>
      <c r="D35" s="29"/>
      <c r="E35" s="29"/>
      <c r="F35" s="29"/>
      <c r="G35" s="29"/>
      <c r="H35" s="96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129" t="s">
        <v>125</v>
      </c>
      <c r="U35" s="131"/>
      <c r="V35" s="131"/>
      <c r="W35" s="115">
        <f>IF(ROUNDDOWN(AH29/2,0)=0,0,AH29/2)</f>
        <v>0</v>
      </c>
      <c r="X35" s="115"/>
      <c r="Y35" s="115"/>
      <c r="Z35" s="116"/>
      <c r="AA35" s="125" t="str">
        <f>IF(W35&gt;AC35,"&gt;","&lt;")</f>
        <v>&lt;</v>
      </c>
      <c r="AB35" s="129" t="s">
        <v>126</v>
      </c>
      <c r="AC35" s="144" t="str">
        <f>H36</f>
        <v/>
      </c>
      <c r="AD35" s="144"/>
      <c r="AE35" s="144"/>
      <c r="AF35" s="144"/>
      <c r="AG35" s="127" t="s">
        <v>126</v>
      </c>
      <c r="AH35" s="115">
        <f>IF(AA35="&gt;",AC35,W35)</f>
        <v>0</v>
      </c>
      <c r="AI35" s="115"/>
      <c r="AJ35" s="115"/>
      <c r="AK35" s="146"/>
    </row>
    <row r="36" spans="1:37" ht="15" customHeight="1" thickBot="1" x14ac:dyDescent="0.45">
      <c r="A36" s="22" t="s">
        <v>80</v>
      </c>
      <c r="F36" s="22" t="s">
        <v>81</v>
      </c>
      <c r="H36" s="95" t="str">
        <f>IFERROR(VLOOKUP(AM3,Sheet2!A:E,5,0),"")</f>
        <v/>
      </c>
      <c r="I36" s="32"/>
      <c r="J36" s="32"/>
      <c r="K36" s="22" t="s">
        <v>55</v>
      </c>
      <c r="T36" s="130"/>
      <c r="U36" s="123"/>
      <c r="V36" s="123"/>
      <c r="W36" s="117"/>
      <c r="X36" s="117"/>
      <c r="Y36" s="117"/>
      <c r="Z36" s="118"/>
      <c r="AA36" s="126"/>
      <c r="AB36" s="130"/>
      <c r="AC36" s="145"/>
      <c r="AD36" s="145"/>
      <c r="AE36" s="145"/>
      <c r="AF36" s="145"/>
      <c r="AG36" s="128"/>
      <c r="AH36" s="148"/>
      <c r="AI36" s="148"/>
      <c r="AJ36" s="148"/>
      <c r="AK36" s="149"/>
    </row>
    <row r="37" spans="1:37" ht="15" customHeight="1" thickTop="1" x14ac:dyDescent="0.4">
      <c r="H37" s="94"/>
      <c r="T37" s="46" t="s">
        <v>123</v>
      </c>
    </row>
    <row r="38" spans="1:37" ht="15" customHeight="1" x14ac:dyDescent="0.4">
      <c r="H38" s="94"/>
      <c r="T38" s="46" t="s">
        <v>119</v>
      </c>
    </row>
    <row r="39" spans="1:37" ht="15" customHeight="1" x14ac:dyDescent="0.4">
      <c r="A39" s="22" t="s">
        <v>82</v>
      </c>
      <c r="H39" s="95" t="str">
        <f>IFERROR(IF(H27+H36=0,"",H27+H36),"")</f>
        <v/>
      </c>
      <c r="I39" s="32"/>
      <c r="J39" s="32"/>
      <c r="K39" s="22" t="s">
        <v>55</v>
      </c>
      <c r="T39" s="46" t="s">
        <v>131</v>
      </c>
    </row>
    <row r="40" spans="1:37" ht="15" customHeight="1" x14ac:dyDescent="0.4">
      <c r="H40" s="36"/>
      <c r="I40" s="31"/>
      <c r="J40" s="31"/>
      <c r="T40" s="46" t="s">
        <v>130</v>
      </c>
    </row>
    <row r="41" spans="1:37" ht="15" customHeight="1" x14ac:dyDescent="0.4">
      <c r="H41" s="36"/>
      <c r="I41" s="31"/>
      <c r="J41" s="31"/>
    </row>
    <row r="42" spans="1:37" ht="15" customHeight="1" x14ac:dyDescent="0.4"/>
    <row r="43" spans="1:37" ht="15" customHeight="1" x14ac:dyDescent="0.4"/>
    <row r="44" spans="1:37" ht="15" customHeight="1" x14ac:dyDescent="0.4">
      <c r="A44" s="29" t="s">
        <v>83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AG44" s="22" t="s">
        <v>81</v>
      </c>
      <c r="AI44" s="47">
        <f>IF(AA33="&lt;",IF(AA35="&gt;",IF(W35-AC35&lt;AC33-AH33,W35-AC35,AC33-AH33),0))</f>
        <v>0</v>
      </c>
      <c r="AJ44" s="32"/>
      <c r="AK44" s="47"/>
    </row>
    <row r="45" spans="1:37" ht="15" customHeight="1" x14ac:dyDescent="0.4"/>
    <row r="46" spans="1:37" ht="15" customHeight="1" x14ac:dyDescent="0.4">
      <c r="A46" s="22" t="s">
        <v>166</v>
      </c>
      <c r="Z46" s="57" t="s">
        <v>118</v>
      </c>
      <c r="AA46" s="58"/>
      <c r="AB46" s="58"/>
      <c r="AC46" s="58"/>
      <c r="AD46" s="58"/>
      <c r="AE46" s="58"/>
      <c r="AF46" s="58"/>
      <c r="AG46" s="58"/>
      <c r="AH46" s="59">
        <f>IFERROR(AH33+AH35+AI44,"")</f>
        <v>0</v>
      </c>
      <c r="AI46" s="59"/>
      <c r="AJ46" s="59"/>
      <c r="AK46" s="59"/>
    </row>
    <row r="47" spans="1:37" ht="15" customHeight="1" x14ac:dyDescent="0.4"/>
    <row r="48" spans="1:37" ht="15" customHeight="1" x14ac:dyDescent="0.4">
      <c r="A48" s="22" t="s">
        <v>167</v>
      </c>
    </row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</sheetData>
  <mergeCells count="60">
    <mergeCell ref="U17:AF17"/>
    <mergeCell ref="U5:AF5"/>
    <mergeCell ref="U6:AF6"/>
    <mergeCell ref="U7:AF7"/>
    <mergeCell ref="U8:AF8"/>
    <mergeCell ref="U9:AF9"/>
    <mergeCell ref="U10:AF10"/>
    <mergeCell ref="U11:AF11"/>
    <mergeCell ref="AG17:AK17"/>
    <mergeCell ref="U18:AF18"/>
    <mergeCell ref="U19:AF19"/>
    <mergeCell ref="T20:AF20"/>
    <mergeCell ref="AG5:AK5"/>
    <mergeCell ref="AG6:AK6"/>
    <mergeCell ref="AG7:AK7"/>
    <mergeCell ref="AG8:AK8"/>
    <mergeCell ref="AG9:AK9"/>
    <mergeCell ref="AG10:AK10"/>
    <mergeCell ref="AG11:AK11"/>
    <mergeCell ref="U12:AF12"/>
    <mergeCell ref="U13:AF13"/>
    <mergeCell ref="U14:AF14"/>
    <mergeCell ref="U15:AF15"/>
    <mergeCell ref="U16:AF16"/>
    <mergeCell ref="AG12:AK12"/>
    <mergeCell ref="AG13:AK13"/>
    <mergeCell ref="AG14:AK14"/>
    <mergeCell ref="AG15:AK15"/>
    <mergeCell ref="AG16:AK16"/>
    <mergeCell ref="AG18:AK18"/>
    <mergeCell ref="AG19:AK19"/>
    <mergeCell ref="U24:AF24"/>
    <mergeCell ref="U25:AF25"/>
    <mergeCell ref="AG24:AK24"/>
    <mergeCell ref="AG25:AK25"/>
    <mergeCell ref="T33:V34"/>
    <mergeCell ref="T35:V36"/>
    <mergeCell ref="AG28:AK28"/>
    <mergeCell ref="U26:AF26"/>
    <mergeCell ref="U27:AF27"/>
    <mergeCell ref="U28:AF28"/>
    <mergeCell ref="T29:AF29"/>
    <mergeCell ref="AG26:AK26"/>
    <mergeCell ref="AG27:AK27"/>
    <mergeCell ref="AC33:AF34"/>
    <mergeCell ref="AC35:AF36"/>
    <mergeCell ref="AH33:AK34"/>
    <mergeCell ref="AH35:AK36"/>
    <mergeCell ref="T31:Z32"/>
    <mergeCell ref="AA31:AA32"/>
    <mergeCell ref="AB31:AF32"/>
    <mergeCell ref="W33:Z34"/>
    <mergeCell ref="W35:Z36"/>
    <mergeCell ref="AG31:AK32"/>
    <mergeCell ref="AA33:AA34"/>
    <mergeCell ref="AA35:AA36"/>
    <mergeCell ref="AG33:AG34"/>
    <mergeCell ref="AG35:AG36"/>
    <mergeCell ref="AB33:AB34"/>
    <mergeCell ref="AB35:AB36"/>
  </mergeCells>
  <phoneticPr fontId="2"/>
  <conditionalFormatting sqref="P4">
    <cfRule type="cellIs" dxfId="43" priority="14" operator="equal">
      <formula>""</formula>
    </cfRule>
    <cfRule type="expression" dxfId="42" priority="15">
      <formula>P4="　"</formula>
    </cfRule>
  </conditionalFormatting>
  <conditionalFormatting sqref="P5">
    <cfRule type="cellIs" dxfId="41" priority="11" operator="equal">
      <formula>""</formula>
    </cfRule>
  </conditionalFormatting>
  <conditionalFormatting sqref="P6">
    <cfRule type="cellIs" dxfId="40" priority="10" operator="equal">
      <formula>""</formula>
    </cfRule>
  </conditionalFormatting>
  <conditionalFormatting sqref="P7">
    <cfRule type="cellIs" dxfId="39" priority="9" operator="equal">
      <formula>""</formula>
    </cfRule>
  </conditionalFormatting>
  <conditionalFormatting sqref="P9">
    <cfRule type="cellIs" dxfId="38" priority="7" operator="equal">
      <formula>""</formula>
    </cfRule>
  </conditionalFormatting>
  <conditionalFormatting sqref="H24">
    <cfRule type="cellIs" dxfId="37" priority="6" operator="equal">
      <formula>""</formula>
    </cfRule>
  </conditionalFormatting>
  <conditionalFormatting sqref="H27">
    <cfRule type="cellIs" dxfId="36" priority="5" operator="equal">
      <formula>""</formula>
    </cfRule>
  </conditionalFormatting>
  <conditionalFormatting sqref="H30">
    <cfRule type="cellIs" dxfId="35" priority="4" operator="equal">
      <formula>""</formula>
    </cfRule>
  </conditionalFormatting>
  <conditionalFormatting sqref="H32">
    <cfRule type="cellIs" dxfId="34" priority="3" operator="equal">
      <formula>""</formula>
    </cfRule>
  </conditionalFormatting>
  <conditionalFormatting sqref="H36">
    <cfRule type="cellIs" dxfId="33" priority="2" operator="equal">
      <formula>""</formula>
    </cfRule>
  </conditionalFormatting>
  <conditionalFormatting sqref="H39">
    <cfRule type="cellIs" dxfId="32" priority="1" operator="equal">
      <formula>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44</xdr:row>
                    <xdr:rowOff>161925</xdr:rowOff>
                  </from>
                  <to>
                    <xdr:col>0</xdr:col>
                    <xdr:colOff>333375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161925</xdr:rowOff>
                  </from>
                  <to>
                    <xdr:col>0</xdr:col>
                    <xdr:colOff>333375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724F9-A533-4037-B648-F19AB12AE166}">
  <dimension ref="A1:AM63"/>
  <sheetViews>
    <sheetView zoomScaleNormal="100" workbookViewId="0"/>
  </sheetViews>
  <sheetFormatPr defaultRowHeight="14.25" x14ac:dyDescent="0.4"/>
  <cols>
    <col min="1" max="37" width="4.625" style="22" customWidth="1"/>
    <col min="38" max="16384" width="9" style="22"/>
  </cols>
  <sheetData>
    <row r="1" spans="1:39" ht="15" customHeight="1" x14ac:dyDescent="0.4">
      <c r="A1" s="22" t="s">
        <v>61</v>
      </c>
      <c r="S1" s="23" t="s">
        <v>60</v>
      </c>
      <c r="T1" s="29" t="s">
        <v>85</v>
      </c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39" ht="15" customHeight="1" x14ac:dyDescent="0.4">
      <c r="S2" s="23"/>
    </row>
    <row r="3" spans="1:39" ht="15" customHeight="1" thickBot="1" x14ac:dyDescent="0.45">
      <c r="T3" s="22" t="s">
        <v>122</v>
      </c>
      <c r="AK3" s="23" t="s">
        <v>121</v>
      </c>
      <c r="AM3" s="22" t="str">
        <f>IF(H24&lt;=50,"A",IF(H24&lt;=100,"B",IF(H24&lt;=150,"C",IF(H24&lt;=200,"D",IF(H24&lt;=250,"E",IF(H24&lt;=300,"F",IF(H24&lt;=350,"G",IF(H24&lt;=400,"H",IF(H24&lt;=450,"I",IF(H24&lt;=500,"J",IF(H24&lt;=550,"K",IF(H24&lt;=600,"L",IF(H24&lt;=650,"M",IF(H24&lt;=700,"N",IF(H24&lt;=750,"O",IF(H24&lt;=800,"P",IF(H24&lt;=850,"Q",IF(H24&lt;=900,"R",IF(H24&lt;=950,"S",IF(H24&lt;=1000,"T",IF(H24&lt;=1050,"U",IF(H24&lt;=1100,"V",IF(H24&lt;=1150,"W",IF(H24&lt;=1200,"X",IF(H24&lt;=1250,"Y",IF(H24&lt;=1300,"Z",IF(H24&lt;=1350,"AA",IF(H24&lt;=1400,"AB",IF(H24&lt;=1450,"AC",IF(H24&lt;=1500,"AD","AE"))))))))))))))))))))))))))))))</f>
        <v>F</v>
      </c>
    </row>
    <row r="4" spans="1:39" ht="15" customHeight="1" thickTop="1" thickBot="1" x14ac:dyDescent="0.45">
      <c r="B4" s="22" t="s">
        <v>62</v>
      </c>
      <c r="L4" s="22" t="s">
        <v>63</v>
      </c>
      <c r="N4" s="24"/>
      <c r="O4" s="24"/>
      <c r="P4" s="93" t="s">
        <v>169</v>
      </c>
      <c r="Q4" s="24"/>
      <c r="R4" s="24"/>
      <c r="S4" s="25"/>
      <c r="T4" s="19"/>
      <c r="U4" s="38" t="s">
        <v>56</v>
      </c>
      <c r="V4" s="39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1" t="s">
        <v>57</v>
      </c>
      <c r="AH4" s="40"/>
      <c r="AI4" s="40"/>
      <c r="AJ4" s="40"/>
      <c r="AK4" s="37"/>
    </row>
    <row r="5" spans="1:39" ht="15" customHeight="1" thickTop="1" x14ac:dyDescent="0.4">
      <c r="J5" s="22" t="s">
        <v>64</v>
      </c>
      <c r="N5" s="26"/>
      <c r="O5" s="26"/>
      <c r="P5" s="93" t="s">
        <v>170</v>
      </c>
      <c r="Q5" s="26"/>
      <c r="R5" s="26"/>
      <c r="S5" s="27"/>
      <c r="T5" s="20">
        <v>1</v>
      </c>
      <c r="U5" s="155" t="s">
        <v>175</v>
      </c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62">
        <v>50000</v>
      </c>
      <c r="AH5" s="163"/>
      <c r="AI5" s="163"/>
      <c r="AJ5" s="163"/>
      <c r="AK5" s="164"/>
    </row>
    <row r="6" spans="1:39" ht="15" customHeight="1" x14ac:dyDescent="0.4">
      <c r="M6" s="22" t="s">
        <v>65</v>
      </c>
      <c r="P6" s="93" t="s">
        <v>171</v>
      </c>
      <c r="S6" s="28"/>
      <c r="T6" s="20">
        <v>2</v>
      </c>
      <c r="U6" s="135" t="s">
        <v>174</v>
      </c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2">
        <v>320000</v>
      </c>
      <c r="AH6" s="133"/>
      <c r="AI6" s="133"/>
      <c r="AJ6" s="133"/>
      <c r="AK6" s="134"/>
    </row>
    <row r="7" spans="1:39" ht="15" customHeight="1" x14ac:dyDescent="0.4">
      <c r="L7" s="22" t="s">
        <v>66</v>
      </c>
      <c r="N7" s="26"/>
      <c r="O7" s="26"/>
      <c r="P7" s="93" t="s">
        <v>76</v>
      </c>
      <c r="Q7" s="26"/>
      <c r="R7" s="26"/>
      <c r="S7" s="27"/>
      <c r="T7" s="20">
        <v>3</v>
      </c>
      <c r="U7" s="135" t="s">
        <v>173</v>
      </c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2">
        <v>60000</v>
      </c>
      <c r="AH7" s="133"/>
      <c r="AI7" s="133"/>
      <c r="AJ7" s="133"/>
      <c r="AK7" s="134"/>
    </row>
    <row r="8" spans="1:39" ht="15" customHeight="1" x14ac:dyDescent="0.4">
      <c r="N8" s="26"/>
      <c r="O8" s="26"/>
      <c r="P8" s="93" t="s">
        <v>172</v>
      </c>
      <c r="Q8" s="26"/>
      <c r="R8" s="26"/>
      <c r="S8" s="27"/>
      <c r="T8" s="20">
        <v>4</v>
      </c>
      <c r="U8" s="135" t="s">
        <v>176</v>
      </c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2">
        <v>70000</v>
      </c>
      <c r="AH8" s="133"/>
      <c r="AI8" s="133"/>
      <c r="AJ8" s="133"/>
      <c r="AK8" s="134"/>
    </row>
    <row r="9" spans="1:39" ht="15" customHeight="1" x14ac:dyDescent="0.4">
      <c r="L9" s="22" t="s">
        <v>67</v>
      </c>
      <c r="N9" s="26"/>
      <c r="O9" s="26"/>
      <c r="P9" s="93" t="s">
        <v>168</v>
      </c>
      <c r="Q9" s="26"/>
      <c r="R9" s="26"/>
      <c r="S9" s="27"/>
      <c r="T9" s="20">
        <v>5</v>
      </c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2"/>
      <c r="AH9" s="133"/>
      <c r="AI9" s="133"/>
      <c r="AJ9" s="133"/>
      <c r="AK9" s="134"/>
    </row>
    <row r="10" spans="1:39" ht="15" customHeight="1" x14ac:dyDescent="0.4">
      <c r="T10" s="20">
        <v>6</v>
      </c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2"/>
      <c r="AH10" s="133"/>
      <c r="AI10" s="133"/>
      <c r="AJ10" s="133"/>
      <c r="AK10" s="134"/>
    </row>
    <row r="11" spans="1:39" ht="15" customHeight="1" x14ac:dyDescent="0.4">
      <c r="A11" s="29" t="s">
        <v>68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0">
        <v>7</v>
      </c>
      <c r="U11" s="135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2"/>
      <c r="AH11" s="133"/>
      <c r="AI11" s="133"/>
      <c r="AJ11" s="133"/>
      <c r="AK11" s="134"/>
    </row>
    <row r="12" spans="1:39" ht="15" customHeight="1" x14ac:dyDescent="0.4">
      <c r="T12" s="20">
        <v>8</v>
      </c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2"/>
      <c r="AH12" s="133"/>
      <c r="AI12" s="133"/>
      <c r="AJ12" s="133"/>
      <c r="AK12" s="134"/>
    </row>
    <row r="13" spans="1:39" ht="15" customHeight="1" x14ac:dyDescent="0.4">
      <c r="B13" s="22" t="s">
        <v>69</v>
      </c>
      <c r="T13" s="20">
        <v>9</v>
      </c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2"/>
      <c r="AH13" s="133"/>
      <c r="AI13" s="133"/>
      <c r="AJ13" s="133"/>
      <c r="AK13" s="134"/>
    </row>
    <row r="14" spans="1:39" ht="15" customHeight="1" x14ac:dyDescent="0.4">
      <c r="B14" s="22" t="s">
        <v>70</v>
      </c>
      <c r="T14" s="20">
        <v>10</v>
      </c>
      <c r="U14" s="135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2"/>
      <c r="AH14" s="133"/>
      <c r="AI14" s="133"/>
      <c r="AJ14" s="133"/>
      <c r="AK14" s="134"/>
    </row>
    <row r="15" spans="1:39" ht="15" customHeight="1" x14ac:dyDescent="0.4">
      <c r="T15" s="20">
        <v>11</v>
      </c>
      <c r="U15" s="135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2"/>
      <c r="AH15" s="133"/>
      <c r="AI15" s="133"/>
      <c r="AJ15" s="133"/>
      <c r="AK15" s="134"/>
    </row>
    <row r="16" spans="1:39" ht="15" customHeight="1" x14ac:dyDescent="0.4">
      <c r="T16" s="20">
        <v>12</v>
      </c>
      <c r="U16" s="135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2"/>
      <c r="AH16" s="133"/>
      <c r="AI16" s="133"/>
      <c r="AJ16" s="133"/>
      <c r="AK16" s="134"/>
    </row>
    <row r="17" spans="1:37" ht="15" customHeight="1" x14ac:dyDescent="0.4">
      <c r="A17" s="29" t="s">
        <v>71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0">
        <v>13</v>
      </c>
      <c r="U17" s="135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2"/>
      <c r="AH17" s="133"/>
      <c r="AI17" s="133"/>
      <c r="AJ17" s="133"/>
      <c r="AK17" s="134"/>
    </row>
    <row r="18" spans="1:37" ht="15" customHeight="1" x14ac:dyDescent="0.4">
      <c r="T18" s="20">
        <v>14</v>
      </c>
      <c r="U18" s="135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2"/>
      <c r="AH18" s="133"/>
      <c r="AI18" s="133"/>
      <c r="AJ18" s="133"/>
      <c r="AK18" s="134"/>
    </row>
    <row r="19" spans="1:37" ht="15" customHeight="1" thickBot="1" x14ac:dyDescent="0.45">
      <c r="A19" s="29" t="s">
        <v>72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1">
        <v>15</v>
      </c>
      <c r="U19" s="158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2"/>
      <c r="AH19" s="153"/>
      <c r="AI19" s="153"/>
      <c r="AJ19" s="153"/>
      <c r="AK19" s="154"/>
    </row>
    <row r="20" spans="1:37" ht="15" customHeight="1" thickBot="1" x14ac:dyDescent="0.45">
      <c r="T20" s="160" t="s">
        <v>58</v>
      </c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55" t="s">
        <v>129</v>
      </c>
      <c r="AH20" s="49">
        <f>SUBTOTAL(9,AG5:AK19)</f>
        <v>500000</v>
      </c>
      <c r="AI20" s="50"/>
      <c r="AJ20" s="50"/>
      <c r="AK20" s="53"/>
    </row>
    <row r="21" spans="1:37" ht="17.25" customHeight="1" thickTop="1" x14ac:dyDescent="0.4">
      <c r="A21" s="29" t="s">
        <v>73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37" ht="15" customHeight="1" thickBot="1" x14ac:dyDescent="0.4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48" t="s">
        <v>120</v>
      </c>
      <c r="AK22" s="23" t="s">
        <v>121</v>
      </c>
    </row>
    <row r="23" spans="1:37" ht="15" customHeight="1" thickTop="1" thickBot="1" x14ac:dyDescent="0.45">
      <c r="T23" s="42"/>
      <c r="U23" s="38" t="s">
        <v>56</v>
      </c>
      <c r="V23" s="39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1" t="s">
        <v>57</v>
      </c>
      <c r="AH23" s="40"/>
      <c r="AI23" s="40"/>
      <c r="AJ23" s="40"/>
      <c r="AK23" s="45"/>
    </row>
    <row r="24" spans="1:37" ht="15" customHeight="1" thickTop="1" x14ac:dyDescent="0.4">
      <c r="A24" s="22" t="s">
        <v>75</v>
      </c>
      <c r="C24" s="30"/>
      <c r="G24" s="31"/>
      <c r="H24" s="95">
        <v>300</v>
      </c>
      <c r="I24" s="32"/>
      <c r="J24" s="32"/>
      <c r="K24" s="22" t="s">
        <v>53</v>
      </c>
      <c r="T24" s="43">
        <v>1</v>
      </c>
      <c r="U24" s="155" t="s">
        <v>177</v>
      </c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7"/>
      <c r="AG24" s="132">
        <v>150000</v>
      </c>
      <c r="AH24" s="133"/>
      <c r="AI24" s="133"/>
      <c r="AJ24" s="133"/>
      <c r="AK24" s="134"/>
    </row>
    <row r="25" spans="1:37" ht="15" customHeight="1" x14ac:dyDescent="0.4">
      <c r="A25" s="29"/>
      <c r="B25" s="29"/>
      <c r="C25" s="29"/>
      <c r="D25" s="29"/>
      <c r="E25" s="29"/>
      <c r="F25" s="29"/>
      <c r="G25" s="29"/>
      <c r="H25" s="96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43">
        <v>2</v>
      </c>
      <c r="U25" s="135" t="s">
        <v>178</v>
      </c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7"/>
      <c r="AG25" s="132">
        <v>135000</v>
      </c>
      <c r="AH25" s="133"/>
      <c r="AI25" s="133"/>
      <c r="AJ25" s="133"/>
      <c r="AK25" s="134"/>
    </row>
    <row r="26" spans="1:37" ht="15" customHeight="1" x14ac:dyDescent="0.4">
      <c r="H26" s="94"/>
      <c r="T26" s="43">
        <v>3</v>
      </c>
      <c r="U26" s="135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7"/>
      <c r="AG26" s="132"/>
      <c r="AH26" s="133"/>
      <c r="AI26" s="133"/>
      <c r="AJ26" s="133"/>
      <c r="AK26" s="134"/>
    </row>
    <row r="27" spans="1:37" ht="15" customHeight="1" x14ac:dyDescent="0.4">
      <c r="A27" s="22" t="s">
        <v>84</v>
      </c>
      <c r="F27" s="22" t="s">
        <v>79</v>
      </c>
      <c r="G27" s="33"/>
      <c r="H27" s="95">
        <f>VLOOKUP(AM3,Sheet2!A:D,3,0)</f>
        <v>300000</v>
      </c>
      <c r="I27" s="32"/>
      <c r="J27" s="32"/>
      <c r="K27" s="22" t="s">
        <v>55</v>
      </c>
      <c r="T27" s="43">
        <v>4</v>
      </c>
      <c r="U27" s="135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7"/>
      <c r="AG27" s="132"/>
      <c r="AH27" s="133"/>
      <c r="AI27" s="133"/>
      <c r="AJ27" s="133"/>
      <c r="AK27" s="134"/>
    </row>
    <row r="28" spans="1:37" ht="15" customHeight="1" thickBot="1" x14ac:dyDescent="0.45">
      <c r="H28" s="94"/>
      <c r="T28" s="44">
        <v>5</v>
      </c>
      <c r="U28" s="138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40"/>
      <c r="AG28" s="132"/>
      <c r="AH28" s="133"/>
      <c r="AI28" s="133"/>
      <c r="AJ28" s="133"/>
      <c r="AK28" s="134"/>
    </row>
    <row r="29" spans="1:37" ht="15" customHeight="1" thickTop="1" thickBot="1" x14ac:dyDescent="0.45">
      <c r="A29" s="29"/>
      <c r="B29" s="29"/>
      <c r="C29" s="29"/>
      <c r="D29" s="29"/>
      <c r="E29" s="29"/>
      <c r="F29" s="29"/>
      <c r="G29" s="29"/>
      <c r="H29" s="96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141" t="s">
        <v>58</v>
      </c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3"/>
      <c r="AG29" s="56" t="s">
        <v>128</v>
      </c>
      <c r="AH29" s="51">
        <f>SUBTOTAL(9,AG24:AK28)</f>
        <v>285000</v>
      </c>
      <c r="AI29" s="52"/>
      <c r="AJ29" s="52"/>
      <c r="AK29" s="54"/>
    </row>
    <row r="30" spans="1:37" ht="15" customHeight="1" thickTop="1" thickBot="1" x14ac:dyDescent="0.45">
      <c r="A30" s="22" t="s">
        <v>78</v>
      </c>
      <c r="F30" s="22" t="s">
        <v>79</v>
      </c>
      <c r="G30" s="33"/>
      <c r="H30" s="95">
        <f>H24*380</f>
        <v>114000</v>
      </c>
      <c r="I30" s="32"/>
      <c r="J30" s="32"/>
      <c r="K30" s="22" t="s">
        <v>54</v>
      </c>
    </row>
    <row r="31" spans="1:37" ht="17.25" customHeight="1" thickTop="1" x14ac:dyDescent="0.4">
      <c r="H31" s="94"/>
      <c r="T31" s="129" t="s">
        <v>59</v>
      </c>
      <c r="U31" s="131"/>
      <c r="V31" s="131"/>
      <c r="W31" s="131"/>
      <c r="X31" s="131"/>
      <c r="Y31" s="131"/>
      <c r="Z31" s="150"/>
      <c r="AA31" s="125" t="s">
        <v>86</v>
      </c>
      <c r="AB31" s="129" t="s">
        <v>132</v>
      </c>
      <c r="AC31" s="131"/>
      <c r="AD31" s="131"/>
      <c r="AE31" s="131"/>
      <c r="AF31" s="131"/>
      <c r="AG31" s="119" t="s">
        <v>133</v>
      </c>
      <c r="AH31" s="120"/>
      <c r="AI31" s="120"/>
      <c r="AJ31" s="120"/>
      <c r="AK31" s="121"/>
    </row>
    <row r="32" spans="1:37" ht="15" customHeight="1" x14ac:dyDescent="0.4">
      <c r="F32" s="34" t="s">
        <v>77</v>
      </c>
      <c r="H32" s="95">
        <v>50000</v>
      </c>
      <c r="I32" s="35"/>
      <c r="J32" s="35"/>
      <c r="K32" s="22" t="s">
        <v>55</v>
      </c>
      <c r="T32" s="130"/>
      <c r="U32" s="123"/>
      <c r="V32" s="123"/>
      <c r="W32" s="123"/>
      <c r="X32" s="123"/>
      <c r="Y32" s="123"/>
      <c r="Z32" s="151"/>
      <c r="AA32" s="126"/>
      <c r="AB32" s="130"/>
      <c r="AC32" s="123"/>
      <c r="AD32" s="123"/>
      <c r="AE32" s="123"/>
      <c r="AF32" s="123"/>
      <c r="AG32" s="122"/>
      <c r="AH32" s="123"/>
      <c r="AI32" s="123"/>
      <c r="AJ32" s="123"/>
      <c r="AK32" s="124"/>
    </row>
    <row r="33" spans="1:37" ht="15" customHeight="1" x14ac:dyDescent="0.4">
      <c r="F33" s="22" t="s">
        <v>74</v>
      </c>
      <c r="H33" s="94"/>
      <c r="T33" s="129" t="s">
        <v>124</v>
      </c>
      <c r="U33" s="131"/>
      <c r="V33" s="131"/>
      <c r="W33" s="115">
        <f>ROUNDDOWN(AH20/2,0)</f>
        <v>250000</v>
      </c>
      <c r="X33" s="115"/>
      <c r="Y33" s="115"/>
      <c r="Z33" s="116"/>
      <c r="AA33" s="125" t="str">
        <f>IF(W33&gt;AC33,"&gt;","&lt;")</f>
        <v>&lt;</v>
      </c>
      <c r="AB33" s="129" t="s">
        <v>127</v>
      </c>
      <c r="AC33" s="144">
        <f>H27</f>
        <v>300000</v>
      </c>
      <c r="AD33" s="144"/>
      <c r="AE33" s="144"/>
      <c r="AF33" s="144"/>
      <c r="AG33" s="127" t="s">
        <v>127</v>
      </c>
      <c r="AH33" s="115">
        <f>IF(AA33="&gt;",AC33,W33)</f>
        <v>250000</v>
      </c>
      <c r="AI33" s="115"/>
      <c r="AJ33" s="115"/>
      <c r="AK33" s="146"/>
    </row>
    <row r="34" spans="1:37" ht="15" customHeight="1" x14ac:dyDescent="0.4">
      <c r="H34" s="94"/>
      <c r="T34" s="130"/>
      <c r="U34" s="123"/>
      <c r="V34" s="123"/>
      <c r="W34" s="117"/>
      <c r="X34" s="117"/>
      <c r="Y34" s="117"/>
      <c r="Z34" s="118"/>
      <c r="AA34" s="126"/>
      <c r="AB34" s="130"/>
      <c r="AC34" s="145"/>
      <c r="AD34" s="145"/>
      <c r="AE34" s="145"/>
      <c r="AF34" s="145"/>
      <c r="AG34" s="122"/>
      <c r="AH34" s="117"/>
      <c r="AI34" s="117"/>
      <c r="AJ34" s="117"/>
      <c r="AK34" s="147"/>
    </row>
    <row r="35" spans="1:37" ht="15" customHeight="1" x14ac:dyDescent="0.4">
      <c r="A35" s="29"/>
      <c r="B35" s="29"/>
      <c r="C35" s="29"/>
      <c r="D35" s="29"/>
      <c r="E35" s="29"/>
      <c r="F35" s="29"/>
      <c r="G35" s="29"/>
      <c r="H35" s="96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129" t="s">
        <v>125</v>
      </c>
      <c r="U35" s="131"/>
      <c r="V35" s="131"/>
      <c r="W35" s="115">
        <f>ROUNDDOWN(AH29/2,0)</f>
        <v>142500</v>
      </c>
      <c r="X35" s="115"/>
      <c r="Y35" s="115"/>
      <c r="Z35" s="116"/>
      <c r="AA35" s="125" t="str">
        <f>IF(W35&gt;AC35,"&gt;","&lt;")</f>
        <v>&gt;</v>
      </c>
      <c r="AB35" s="129" t="s">
        <v>126</v>
      </c>
      <c r="AC35" s="144">
        <f>H36</f>
        <v>45000</v>
      </c>
      <c r="AD35" s="144"/>
      <c r="AE35" s="144"/>
      <c r="AF35" s="144"/>
      <c r="AG35" s="127" t="s">
        <v>126</v>
      </c>
      <c r="AH35" s="115">
        <f>IF(AA35="&gt;",AC35,W35)</f>
        <v>45000</v>
      </c>
      <c r="AI35" s="115"/>
      <c r="AJ35" s="115"/>
      <c r="AK35" s="146"/>
    </row>
    <row r="36" spans="1:37" ht="15" customHeight="1" thickBot="1" x14ac:dyDescent="0.45">
      <c r="A36" s="22" t="s">
        <v>80</v>
      </c>
      <c r="F36" s="22" t="s">
        <v>81</v>
      </c>
      <c r="H36" s="95">
        <f>VLOOKUP(AM3,Sheet2!A:E,5,0)</f>
        <v>45000</v>
      </c>
      <c r="I36" s="32"/>
      <c r="J36" s="32"/>
      <c r="K36" s="22" t="s">
        <v>55</v>
      </c>
      <c r="T36" s="130"/>
      <c r="U36" s="123"/>
      <c r="V36" s="123"/>
      <c r="W36" s="117"/>
      <c r="X36" s="117"/>
      <c r="Y36" s="117"/>
      <c r="Z36" s="118"/>
      <c r="AA36" s="126"/>
      <c r="AB36" s="130"/>
      <c r="AC36" s="145"/>
      <c r="AD36" s="145"/>
      <c r="AE36" s="145"/>
      <c r="AF36" s="145"/>
      <c r="AG36" s="128"/>
      <c r="AH36" s="148"/>
      <c r="AI36" s="148"/>
      <c r="AJ36" s="148"/>
      <c r="AK36" s="149"/>
    </row>
    <row r="37" spans="1:37" ht="15" customHeight="1" thickTop="1" x14ac:dyDescent="0.4">
      <c r="H37" s="94"/>
      <c r="T37" s="46" t="s">
        <v>123</v>
      </c>
    </row>
    <row r="38" spans="1:37" ht="15" customHeight="1" x14ac:dyDescent="0.4">
      <c r="H38" s="94"/>
      <c r="T38" s="46" t="s">
        <v>119</v>
      </c>
    </row>
    <row r="39" spans="1:37" ht="15" customHeight="1" x14ac:dyDescent="0.4">
      <c r="A39" s="22" t="s">
        <v>82</v>
      </c>
      <c r="H39" s="95">
        <f>H27+H36</f>
        <v>345000</v>
      </c>
      <c r="I39" s="32"/>
      <c r="J39" s="32"/>
      <c r="K39" s="22" t="s">
        <v>55</v>
      </c>
      <c r="T39" s="46" t="s">
        <v>131</v>
      </c>
    </row>
    <row r="40" spans="1:37" ht="15" customHeight="1" x14ac:dyDescent="0.4">
      <c r="H40" s="36"/>
      <c r="I40" s="31"/>
      <c r="J40" s="31"/>
      <c r="T40" s="46" t="s">
        <v>130</v>
      </c>
    </row>
    <row r="41" spans="1:37" ht="15" customHeight="1" x14ac:dyDescent="0.4">
      <c r="H41" s="36"/>
      <c r="I41" s="31"/>
      <c r="J41" s="31"/>
    </row>
    <row r="42" spans="1:37" ht="15" customHeight="1" x14ac:dyDescent="0.4"/>
    <row r="43" spans="1:37" ht="15" customHeight="1" x14ac:dyDescent="0.4"/>
    <row r="44" spans="1:37" ht="15" customHeight="1" x14ac:dyDescent="0.4">
      <c r="A44" s="29" t="s">
        <v>83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AG44" s="22" t="s">
        <v>81</v>
      </c>
      <c r="AI44" s="47">
        <f>IF(AA33="&lt;",IF(AA35="&gt;",IF(W35-AC35&lt;AC33-AH33,W35-AC35,AC33-AH33),""))</f>
        <v>50000</v>
      </c>
      <c r="AJ44" s="32"/>
      <c r="AK44" s="47"/>
    </row>
    <row r="45" spans="1:37" ht="15" customHeight="1" x14ac:dyDescent="0.4"/>
    <row r="46" spans="1:37" ht="15" customHeight="1" x14ac:dyDescent="0.4">
      <c r="A46" s="22" t="s">
        <v>166</v>
      </c>
      <c r="Z46" s="57" t="s">
        <v>118</v>
      </c>
      <c r="AA46" s="58"/>
      <c r="AB46" s="58"/>
      <c r="AC46" s="58"/>
      <c r="AD46" s="58"/>
      <c r="AE46" s="58"/>
      <c r="AF46" s="58"/>
      <c r="AG46" s="58"/>
      <c r="AH46" s="59">
        <f>AH33+AH35+AI44</f>
        <v>345000</v>
      </c>
      <c r="AI46" s="59"/>
      <c r="AJ46" s="59"/>
      <c r="AK46" s="59"/>
    </row>
    <row r="47" spans="1:37" ht="15" customHeight="1" x14ac:dyDescent="0.4"/>
    <row r="48" spans="1:37" ht="15" customHeight="1" x14ac:dyDescent="0.4">
      <c r="A48" s="22" t="s">
        <v>167</v>
      </c>
    </row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</sheetData>
  <mergeCells count="60">
    <mergeCell ref="AH33:AK34"/>
    <mergeCell ref="T35:V36"/>
    <mergeCell ref="W35:Z36"/>
    <mergeCell ref="AA35:AA36"/>
    <mergeCell ref="AB35:AB36"/>
    <mergeCell ref="AC35:AF36"/>
    <mergeCell ref="AG35:AG36"/>
    <mergeCell ref="AH35:AK36"/>
    <mergeCell ref="T33:V34"/>
    <mergeCell ref="W33:Z34"/>
    <mergeCell ref="AA33:AA34"/>
    <mergeCell ref="AB33:AB34"/>
    <mergeCell ref="AC33:AF34"/>
    <mergeCell ref="AG33:AG34"/>
    <mergeCell ref="T31:Z32"/>
    <mergeCell ref="AA31:AA32"/>
    <mergeCell ref="AB31:AF32"/>
    <mergeCell ref="AG31:AK32"/>
    <mergeCell ref="T20:AF20"/>
    <mergeCell ref="U24:AF24"/>
    <mergeCell ref="AG24:AK24"/>
    <mergeCell ref="U25:AF25"/>
    <mergeCell ref="AG25:AK25"/>
    <mergeCell ref="U26:AF26"/>
    <mergeCell ref="AG26:AK26"/>
    <mergeCell ref="U27:AF27"/>
    <mergeCell ref="AG27:AK27"/>
    <mergeCell ref="U28:AF28"/>
    <mergeCell ref="AG28:AK28"/>
    <mergeCell ref="T29:AF29"/>
    <mergeCell ref="U17:AF17"/>
    <mergeCell ref="AG17:AK17"/>
    <mergeCell ref="U18:AF18"/>
    <mergeCell ref="AG18:AK18"/>
    <mergeCell ref="U19:AF19"/>
    <mergeCell ref="AG19:AK19"/>
    <mergeCell ref="U14:AF14"/>
    <mergeCell ref="AG14:AK14"/>
    <mergeCell ref="U15:AF15"/>
    <mergeCell ref="AG15:AK15"/>
    <mergeCell ref="U16:AF16"/>
    <mergeCell ref="AG16:AK16"/>
    <mergeCell ref="U11:AF11"/>
    <mergeCell ref="AG11:AK11"/>
    <mergeCell ref="U12:AF12"/>
    <mergeCell ref="AG12:AK12"/>
    <mergeCell ref="U13:AF13"/>
    <mergeCell ref="AG13:AK13"/>
    <mergeCell ref="U8:AF8"/>
    <mergeCell ref="AG8:AK8"/>
    <mergeCell ref="U9:AF9"/>
    <mergeCell ref="AG9:AK9"/>
    <mergeCell ref="U10:AF10"/>
    <mergeCell ref="AG10:AK10"/>
    <mergeCell ref="U5:AF5"/>
    <mergeCell ref="AG5:AK5"/>
    <mergeCell ref="U6:AF6"/>
    <mergeCell ref="AG6:AK6"/>
    <mergeCell ref="U7:AF7"/>
    <mergeCell ref="AG7:AK7"/>
  </mergeCells>
  <phoneticPr fontId="2"/>
  <conditionalFormatting sqref="P4">
    <cfRule type="cellIs" dxfId="31" priority="11" operator="equal">
      <formula>""</formula>
    </cfRule>
    <cfRule type="expression" dxfId="30" priority="12">
      <formula>P4="　"</formula>
    </cfRule>
  </conditionalFormatting>
  <conditionalFormatting sqref="P5">
    <cfRule type="cellIs" dxfId="29" priority="10" operator="equal">
      <formula>""</formula>
    </cfRule>
  </conditionalFormatting>
  <conditionalFormatting sqref="P6">
    <cfRule type="cellIs" dxfId="28" priority="9" operator="equal">
      <formula>""</formula>
    </cfRule>
  </conditionalFormatting>
  <conditionalFormatting sqref="P7">
    <cfRule type="cellIs" dxfId="27" priority="8" operator="equal">
      <formula>""</formula>
    </cfRule>
  </conditionalFormatting>
  <conditionalFormatting sqref="P9">
    <cfRule type="cellIs" dxfId="26" priority="7" operator="equal">
      <formula>""</formula>
    </cfRule>
  </conditionalFormatting>
  <conditionalFormatting sqref="H24">
    <cfRule type="cellIs" dxfId="25" priority="6" operator="equal">
      <formula>""</formula>
    </cfRule>
  </conditionalFormatting>
  <conditionalFormatting sqref="H27">
    <cfRule type="cellIs" dxfId="24" priority="5" operator="equal">
      <formula>""</formula>
    </cfRule>
  </conditionalFormatting>
  <conditionalFormatting sqref="H30">
    <cfRule type="cellIs" dxfId="23" priority="4" operator="equal">
      <formula>""</formula>
    </cfRule>
  </conditionalFormatting>
  <conditionalFormatting sqref="H32">
    <cfRule type="cellIs" dxfId="22" priority="3" operator="equal">
      <formula>""</formula>
    </cfRule>
  </conditionalFormatting>
  <conditionalFormatting sqref="H36">
    <cfRule type="cellIs" dxfId="21" priority="2" operator="equal">
      <formula>""</formula>
    </cfRule>
  </conditionalFormatting>
  <conditionalFormatting sqref="H39">
    <cfRule type="cellIs" dxfId="20" priority="1" operator="equal">
      <formula>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&amp;R&amp;"BIZ UDPゴシック,標準"&amp;16資料２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44</xdr:row>
                    <xdr:rowOff>161925</xdr:rowOff>
                  </from>
                  <to>
                    <xdr:col>0</xdr:col>
                    <xdr:colOff>333375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161925</xdr:rowOff>
                  </from>
                  <to>
                    <xdr:col>0</xdr:col>
                    <xdr:colOff>333375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D4040-F519-4471-9816-452CF5745E13}">
  <dimension ref="A1:AO63"/>
  <sheetViews>
    <sheetView topLeftCell="A16" zoomScaleNormal="100" workbookViewId="0">
      <selection activeCell="AF45" sqref="AF45:AM46"/>
    </sheetView>
  </sheetViews>
  <sheetFormatPr defaultRowHeight="14.25" x14ac:dyDescent="0.4"/>
  <cols>
    <col min="1" max="19" width="4.625" style="22" customWidth="1"/>
    <col min="20" max="20" width="0.875" style="22" customWidth="1"/>
    <col min="21" max="39" width="4.625" style="22" customWidth="1"/>
    <col min="40" max="16384" width="9" style="22"/>
  </cols>
  <sheetData>
    <row r="1" spans="1:41" ht="15" customHeight="1" x14ac:dyDescent="0.4">
      <c r="A1" s="22" t="s">
        <v>134</v>
      </c>
      <c r="R1" s="23"/>
      <c r="S1" s="23" t="s">
        <v>60</v>
      </c>
    </row>
    <row r="2" spans="1:41" ht="15" customHeight="1" x14ac:dyDescent="0.4">
      <c r="R2" s="23"/>
      <c r="S2" s="23"/>
    </row>
    <row r="3" spans="1:41" ht="15" customHeight="1" thickBot="1" x14ac:dyDescent="0.45">
      <c r="U3" s="22" t="s">
        <v>141</v>
      </c>
      <c r="AL3" s="23"/>
      <c r="AM3" s="23" t="s">
        <v>121</v>
      </c>
      <c r="AO3" s="22" t="str">
        <f>IF(W13&lt;50,"A",IF(W13&lt;100,"B",IF(W13&lt;150,"C",IF(W13&lt;200,"D",IF(W13&lt;250,"E",IF(W13&lt;300,"F",IF(W13&lt;350,"G",IF(W13&lt;400,"H",IF(W13&lt;450,"I",IF(W13&lt;500,"J",IF(W13&lt;550,"K",IF(W13&lt;600,"L",IF(W13&lt;650,"M",IF(W13&lt;700,"N",IF(W13&lt;750,"O",IF(W13&lt;800,"P",IF(W13&lt;850,"Q",IF(W13&lt;900,"R",IF(W13&lt;950,"S",IF(W13&lt;1000,"T",IF(W13&lt;1050,"U",IF(W13&lt;1100,"V",IF(W13&lt;1150,"W",IF(W13&lt;1200,"X",IF(W13&lt;1250,"Y",IF(W13&lt;1300,"Z",IF(W13&lt;1350,"AA",IF(W13&lt;1400,"AB",IF(W13&lt;1450,"AC",IF(W13&lt;1500,"AD","AE"))))))))))))))))))))))))))))))</f>
        <v>C</v>
      </c>
    </row>
    <row r="4" spans="1:41" ht="15" customHeight="1" thickTop="1" thickBot="1" x14ac:dyDescent="0.45">
      <c r="B4" s="22" t="s">
        <v>62</v>
      </c>
      <c r="L4" s="22" t="s">
        <v>63</v>
      </c>
      <c r="N4" s="24"/>
      <c r="O4" s="24"/>
      <c r="P4" s="93" t="s">
        <v>169</v>
      </c>
      <c r="Q4" s="24"/>
      <c r="R4" s="25"/>
      <c r="S4" s="25"/>
      <c r="U4" s="42"/>
      <c r="V4" s="38" t="s">
        <v>56</v>
      </c>
      <c r="W4" s="39"/>
      <c r="X4" s="40"/>
      <c r="Y4" s="40"/>
      <c r="Z4" s="40"/>
      <c r="AA4" s="40"/>
      <c r="AB4" s="40"/>
      <c r="AC4" s="40"/>
      <c r="AD4" s="40"/>
      <c r="AE4" s="40"/>
      <c r="AF4" s="40"/>
      <c r="AG4" s="100"/>
      <c r="AH4" s="41" t="s">
        <v>57</v>
      </c>
      <c r="AI4" s="40"/>
      <c r="AJ4" s="40"/>
      <c r="AK4" s="40"/>
      <c r="AL4" s="45"/>
      <c r="AM4" s="45"/>
    </row>
    <row r="5" spans="1:41" ht="15" customHeight="1" thickTop="1" x14ac:dyDescent="0.4">
      <c r="P5" s="26"/>
      <c r="Q5" s="26"/>
      <c r="R5" s="27"/>
      <c r="S5" s="27"/>
      <c r="U5" s="43">
        <v>1</v>
      </c>
      <c r="V5" s="155" t="s">
        <v>183</v>
      </c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7"/>
      <c r="AH5" s="132">
        <v>5400</v>
      </c>
      <c r="AI5" s="133"/>
      <c r="AJ5" s="133"/>
      <c r="AK5" s="133"/>
      <c r="AL5" s="133"/>
      <c r="AM5" s="134"/>
    </row>
    <row r="6" spans="1:41" ht="15" customHeight="1" x14ac:dyDescent="0.4">
      <c r="J6" s="22" t="s">
        <v>64</v>
      </c>
      <c r="N6" s="26"/>
      <c r="O6" s="26"/>
      <c r="P6" s="93" t="s">
        <v>170</v>
      </c>
      <c r="Q6" s="24"/>
      <c r="R6" s="25"/>
      <c r="S6" s="27"/>
      <c r="U6" s="43">
        <v>2</v>
      </c>
      <c r="V6" s="135" t="s">
        <v>184</v>
      </c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7"/>
      <c r="AH6" s="132">
        <v>7200</v>
      </c>
      <c r="AI6" s="133"/>
      <c r="AJ6" s="133"/>
      <c r="AK6" s="133"/>
      <c r="AL6" s="133"/>
      <c r="AM6" s="134"/>
    </row>
    <row r="7" spans="1:41" ht="15" customHeight="1" x14ac:dyDescent="0.4">
      <c r="N7" s="33"/>
      <c r="O7" s="33"/>
      <c r="P7" s="97"/>
      <c r="Q7" s="98"/>
      <c r="R7" s="99"/>
      <c r="S7" s="99"/>
      <c r="U7" s="43">
        <v>3</v>
      </c>
      <c r="V7" s="135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7"/>
      <c r="AH7" s="132"/>
      <c r="AI7" s="133"/>
      <c r="AJ7" s="133"/>
      <c r="AK7" s="133"/>
      <c r="AL7" s="133"/>
      <c r="AM7" s="134"/>
    </row>
    <row r="8" spans="1:41" ht="15" customHeight="1" x14ac:dyDescent="0.4">
      <c r="L8" s="22" t="s">
        <v>66</v>
      </c>
      <c r="N8" s="24"/>
      <c r="O8" s="24"/>
      <c r="P8" s="93" t="s">
        <v>76</v>
      </c>
      <c r="Q8" s="24"/>
      <c r="R8" s="25"/>
      <c r="S8" s="25"/>
      <c r="U8" s="43">
        <v>4</v>
      </c>
      <c r="V8" s="135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7"/>
      <c r="AH8" s="132"/>
      <c r="AI8" s="133"/>
      <c r="AJ8" s="133"/>
      <c r="AK8" s="133"/>
      <c r="AL8" s="133"/>
      <c r="AM8" s="134"/>
    </row>
    <row r="9" spans="1:41" ht="15" customHeight="1" thickBot="1" x14ac:dyDescent="0.45">
      <c r="N9" s="26"/>
      <c r="O9" s="26"/>
      <c r="P9" s="26" t="s">
        <v>172</v>
      </c>
      <c r="Q9" s="26"/>
      <c r="R9" s="62"/>
      <c r="S9" s="62"/>
      <c r="U9" s="101">
        <v>5</v>
      </c>
      <c r="V9" s="138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40"/>
      <c r="AH9" s="132"/>
      <c r="AI9" s="133"/>
      <c r="AJ9" s="133"/>
      <c r="AK9" s="133"/>
      <c r="AL9" s="133"/>
      <c r="AM9" s="134"/>
    </row>
    <row r="10" spans="1:41" ht="15" customHeight="1" thickTop="1" thickBot="1" x14ac:dyDescent="0.45">
      <c r="N10" s="33"/>
      <c r="O10" s="33"/>
      <c r="P10" s="60"/>
      <c r="Q10" s="33"/>
      <c r="R10" s="61"/>
      <c r="S10" s="61"/>
      <c r="U10" s="141" t="s">
        <v>58</v>
      </c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3"/>
      <c r="AH10" s="56" t="s">
        <v>142</v>
      </c>
      <c r="AI10" s="51">
        <f>SUBTOTAL(9,AH5:AM9)</f>
        <v>12600</v>
      </c>
      <c r="AJ10" s="52"/>
      <c r="AK10" s="52"/>
      <c r="AL10" s="54"/>
      <c r="AM10" s="54"/>
    </row>
    <row r="11" spans="1:41" ht="15" customHeight="1" thickTop="1" x14ac:dyDescent="0.4">
      <c r="L11" s="22" t="s">
        <v>67</v>
      </c>
      <c r="N11" s="24"/>
      <c r="O11" s="24"/>
      <c r="P11" s="93" t="s">
        <v>168</v>
      </c>
      <c r="Q11" s="24"/>
      <c r="U11" s="78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80"/>
      <c r="AN11" s="29"/>
    </row>
    <row r="12" spans="1:41" ht="15" customHeight="1" x14ac:dyDescent="0.4">
      <c r="U12" s="81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200">
        <f>W13*AB13</f>
        <v>42940</v>
      </c>
      <c r="AH12" s="201"/>
      <c r="AI12" s="201"/>
      <c r="AJ12" s="202"/>
      <c r="AK12" s="33"/>
      <c r="AL12" s="33"/>
      <c r="AM12" s="82"/>
    </row>
    <row r="13" spans="1:41" ht="15" customHeight="1" x14ac:dyDescent="0.4">
      <c r="A13" s="29" t="s">
        <v>68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U13" s="81"/>
      <c r="V13" s="74" t="s">
        <v>143</v>
      </c>
      <c r="W13" s="88">
        <v>113</v>
      </c>
      <c r="X13" s="88"/>
      <c r="Y13" s="33" t="s">
        <v>144</v>
      </c>
      <c r="Z13" s="33"/>
      <c r="AA13" s="33" t="s">
        <v>145</v>
      </c>
      <c r="AB13" s="64">
        <v>380</v>
      </c>
      <c r="AC13" s="31"/>
      <c r="AD13" s="33" t="s">
        <v>146</v>
      </c>
      <c r="AE13" s="33"/>
      <c r="AF13" s="33" t="s">
        <v>147</v>
      </c>
      <c r="AG13" s="203"/>
      <c r="AH13" s="204"/>
      <c r="AI13" s="204"/>
      <c r="AJ13" s="205"/>
      <c r="AK13" s="33" t="s">
        <v>148</v>
      </c>
      <c r="AL13" s="86"/>
      <c r="AM13" s="87" t="s">
        <v>149</v>
      </c>
    </row>
    <row r="14" spans="1:41" ht="15" customHeight="1" x14ac:dyDescent="0.4">
      <c r="U14" s="81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82"/>
    </row>
    <row r="15" spans="1:41" ht="15" customHeight="1" x14ac:dyDescent="0.4">
      <c r="B15" s="22" t="s">
        <v>69</v>
      </c>
      <c r="U15" s="81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200">
        <f>AI10/2</f>
        <v>6300</v>
      </c>
      <c r="AH15" s="201"/>
      <c r="AI15" s="201"/>
      <c r="AJ15" s="202"/>
      <c r="AK15" s="33"/>
      <c r="AL15" s="33"/>
      <c r="AM15" s="82"/>
    </row>
    <row r="16" spans="1:41" ht="15" customHeight="1" x14ac:dyDescent="0.4">
      <c r="B16" s="22" t="s">
        <v>135</v>
      </c>
      <c r="U16" s="81"/>
      <c r="V16" s="33"/>
      <c r="W16" s="33"/>
      <c r="X16" s="33"/>
      <c r="Y16" s="33" t="s">
        <v>150</v>
      </c>
      <c r="Z16" s="33"/>
      <c r="AA16" s="33" t="s">
        <v>151</v>
      </c>
      <c r="AB16" s="31">
        <v>2</v>
      </c>
      <c r="AC16" s="31"/>
      <c r="AD16" s="33" t="s">
        <v>146</v>
      </c>
      <c r="AE16" s="33"/>
      <c r="AF16" s="33" t="s">
        <v>152</v>
      </c>
      <c r="AG16" s="203"/>
      <c r="AH16" s="204"/>
      <c r="AI16" s="204"/>
      <c r="AJ16" s="205"/>
      <c r="AK16" s="33" t="s">
        <v>148</v>
      </c>
      <c r="AL16" s="33"/>
      <c r="AM16" s="82"/>
    </row>
    <row r="17" spans="1:40" ht="15" customHeight="1" x14ac:dyDescent="0.4">
      <c r="U17" s="81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82"/>
      <c r="AN17" s="29"/>
    </row>
    <row r="18" spans="1:40" ht="15" customHeight="1" x14ac:dyDescent="0.4">
      <c r="U18" s="81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200">
        <f>IF(AG12&lt;AG15,AG12,AG15)</f>
        <v>6300</v>
      </c>
      <c r="AH18" s="201"/>
      <c r="AI18" s="201"/>
      <c r="AJ18" s="202"/>
      <c r="AK18" s="33"/>
      <c r="AL18" s="33"/>
      <c r="AM18" s="82"/>
    </row>
    <row r="19" spans="1:40" ht="15" customHeight="1" x14ac:dyDescent="0.4">
      <c r="A19" s="29" t="s">
        <v>71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U19" s="81"/>
      <c r="V19" s="33"/>
      <c r="W19" s="33"/>
      <c r="X19" s="33" t="s">
        <v>153</v>
      </c>
      <c r="Y19" s="33"/>
      <c r="Z19" s="33"/>
      <c r="AA19" s="33"/>
      <c r="AB19" s="33"/>
      <c r="AC19" s="33"/>
      <c r="AD19" s="33"/>
      <c r="AE19" s="33"/>
      <c r="AF19" s="33" t="s">
        <v>154</v>
      </c>
      <c r="AG19" s="203"/>
      <c r="AH19" s="204"/>
      <c r="AI19" s="204"/>
      <c r="AJ19" s="205"/>
      <c r="AK19" s="33" t="s">
        <v>148</v>
      </c>
      <c r="AL19" s="33"/>
      <c r="AM19" s="82"/>
    </row>
    <row r="20" spans="1:40" ht="15" customHeight="1" thickBot="1" x14ac:dyDescent="0.45">
      <c r="U20" s="83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</row>
    <row r="21" spans="1:40" ht="17.25" customHeight="1" thickTop="1" thickBot="1" x14ac:dyDescent="0.45">
      <c r="A21" s="29" t="s">
        <v>85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AG21" s="33"/>
      <c r="AH21" s="33"/>
      <c r="AI21" s="33"/>
      <c r="AJ21" s="33"/>
    </row>
    <row r="22" spans="1:40" ht="15" customHeight="1" thickTop="1" thickBot="1" x14ac:dyDescent="0.45">
      <c r="U22" s="193" t="s">
        <v>155</v>
      </c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7" t="s">
        <v>138</v>
      </c>
      <c r="AG22" s="198"/>
      <c r="AH22" s="198"/>
      <c r="AI22" s="198"/>
      <c r="AJ22" s="198"/>
      <c r="AK22" s="198"/>
      <c r="AL22" s="198"/>
      <c r="AM22" s="199"/>
    </row>
    <row r="23" spans="1:40" ht="15" customHeight="1" thickTop="1" thickBot="1" x14ac:dyDescent="0.45">
      <c r="A23" s="22" t="s">
        <v>136</v>
      </c>
      <c r="R23" s="23"/>
      <c r="S23" s="23" t="s">
        <v>121</v>
      </c>
      <c r="U23" s="195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65" t="s">
        <v>156</v>
      </c>
      <c r="AG23" s="73">
        <f>M42+AG18</f>
        <v>115300</v>
      </c>
      <c r="AH23" s="67"/>
      <c r="AI23" s="68"/>
      <c r="AJ23" s="69"/>
      <c r="AK23" s="70"/>
      <c r="AL23" s="71"/>
      <c r="AM23" s="72"/>
    </row>
    <row r="24" spans="1:40" ht="15" customHeight="1" thickTop="1" thickBot="1" x14ac:dyDescent="0.45">
      <c r="A24" s="19"/>
      <c r="B24" s="38" t="s">
        <v>56</v>
      </c>
      <c r="C24" s="39"/>
      <c r="D24" s="40"/>
      <c r="E24" s="40"/>
      <c r="F24" s="40"/>
      <c r="G24" s="40"/>
      <c r="H24" s="40"/>
      <c r="I24" s="40"/>
      <c r="J24" s="40"/>
      <c r="K24" s="40"/>
      <c r="L24" s="41" t="s">
        <v>137</v>
      </c>
      <c r="M24" s="40"/>
      <c r="N24" s="63"/>
      <c r="O24" s="41" t="s">
        <v>57</v>
      </c>
      <c r="P24" s="40"/>
      <c r="Q24" s="40"/>
      <c r="R24" s="37"/>
      <c r="S24" s="37"/>
      <c r="U24" s="81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1:40" ht="15" customHeight="1" thickTop="1" x14ac:dyDescent="0.4">
      <c r="A25" s="20">
        <v>1</v>
      </c>
      <c r="B25" s="191" t="s">
        <v>179</v>
      </c>
      <c r="C25" s="192"/>
      <c r="D25" s="192"/>
      <c r="E25" s="192"/>
      <c r="F25" s="192"/>
      <c r="G25" s="192"/>
      <c r="H25" s="192"/>
      <c r="I25" s="192"/>
      <c r="J25" s="192"/>
      <c r="K25" s="192"/>
      <c r="L25" s="188" t="s">
        <v>182</v>
      </c>
      <c r="M25" s="189"/>
      <c r="N25" s="190"/>
      <c r="O25" s="185">
        <v>8000</v>
      </c>
      <c r="P25" s="186"/>
      <c r="Q25" s="186"/>
      <c r="R25" s="186"/>
      <c r="S25" s="187"/>
      <c r="U25" s="81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1:40" ht="15" customHeight="1" thickBot="1" x14ac:dyDescent="0.45">
      <c r="A26" s="20">
        <v>2</v>
      </c>
      <c r="B26" s="178" t="s">
        <v>180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2" t="s">
        <v>182</v>
      </c>
      <c r="M26" s="173"/>
      <c r="N26" s="174"/>
      <c r="O26" s="175">
        <v>160000</v>
      </c>
      <c r="P26" s="176"/>
      <c r="Q26" s="176"/>
      <c r="R26" s="176"/>
      <c r="S26" s="177"/>
      <c r="U26" s="102" t="s">
        <v>157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74"/>
      <c r="AM26" s="74" t="s">
        <v>121</v>
      </c>
    </row>
    <row r="27" spans="1:40" ht="15" customHeight="1" thickTop="1" thickBot="1" x14ac:dyDescent="0.45">
      <c r="A27" s="20">
        <v>3</v>
      </c>
      <c r="B27" s="178" t="s">
        <v>181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72" t="s">
        <v>182</v>
      </c>
      <c r="M27" s="173"/>
      <c r="N27" s="174"/>
      <c r="O27" s="175">
        <v>50000</v>
      </c>
      <c r="P27" s="176"/>
      <c r="Q27" s="176"/>
      <c r="R27" s="176"/>
      <c r="S27" s="177"/>
      <c r="U27" s="42"/>
      <c r="V27" s="38" t="s">
        <v>56</v>
      </c>
      <c r="W27" s="39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1" t="s">
        <v>57</v>
      </c>
      <c r="AI27" s="40"/>
      <c r="AJ27" s="40"/>
      <c r="AK27" s="40"/>
      <c r="AL27" s="45"/>
      <c r="AM27" s="45"/>
    </row>
    <row r="28" spans="1:40" ht="15" customHeight="1" thickTop="1" x14ac:dyDescent="0.4">
      <c r="A28" s="20">
        <v>4</v>
      </c>
      <c r="B28" s="178"/>
      <c r="C28" s="179"/>
      <c r="D28" s="179"/>
      <c r="E28" s="179"/>
      <c r="F28" s="179"/>
      <c r="G28" s="179"/>
      <c r="H28" s="179"/>
      <c r="I28" s="179"/>
      <c r="J28" s="179"/>
      <c r="K28" s="179"/>
      <c r="L28" s="172"/>
      <c r="M28" s="173"/>
      <c r="N28" s="174"/>
      <c r="O28" s="175"/>
      <c r="P28" s="176"/>
      <c r="Q28" s="176"/>
      <c r="R28" s="176"/>
      <c r="S28" s="177"/>
      <c r="U28" s="43">
        <v>1</v>
      </c>
      <c r="V28" s="155" t="s">
        <v>185</v>
      </c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7"/>
      <c r="AH28" s="132">
        <v>70000</v>
      </c>
      <c r="AI28" s="133"/>
      <c r="AJ28" s="133"/>
      <c r="AK28" s="133"/>
      <c r="AL28" s="133"/>
      <c r="AM28" s="134"/>
    </row>
    <row r="29" spans="1:40" ht="15" customHeight="1" x14ac:dyDescent="0.4">
      <c r="A29" s="20">
        <v>5</v>
      </c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2"/>
      <c r="M29" s="173"/>
      <c r="N29" s="174"/>
      <c r="O29" s="175"/>
      <c r="P29" s="176"/>
      <c r="Q29" s="176"/>
      <c r="R29" s="176"/>
      <c r="S29" s="177"/>
      <c r="U29" s="43">
        <v>2</v>
      </c>
      <c r="V29" s="135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7"/>
      <c r="AH29" s="132"/>
      <c r="AI29" s="133"/>
      <c r="AJ29" s="133"/>
      <c r="AK29" s="133"/>
      <c r="AL29" s="133"/>
      <c r="AM29" s="134"/>
    </row>
    <row r="30" spans="1:40" ht="15" customHeight="1" thickBot="1" x14ac:dyDescent="0.45">
      <c r="A30" s="20">
        <v>6</v>
      </c>
      <c r="B30" s="178"/>
      <c r="C30" s="179"/>
      <c r="D30" s="179"/>
      <c r="E30" s="179"/>
      <c r="F30" s="179"/>
      <c r="G30" s="179"/>
      <c r="H30" s="179"/>
      <c r="I30" s="179"/>
      <c r="J30" s="179"/>
      <c r="K30" s="179"/>
      <c r="L30" s="172"/>
      <c r="M30" s="173"/>
      <c r="N30" s="174"/>
      <c r="O30" s="175"/>
      <c r="P30" s="176"/>
      <c r="Q30" s="176"/>
      <c r="R30" s="176"/>
      <c r="S30" s="177"/>
      <c r="U30" s="44">
        <v>3</v>
      </c>
      <c r="V30" s="138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40"/>
      <c r="AH30" s="132"/>
      <c r="AI30" s="133"/>
      <c r="AJ30" s="133"/>
      <c r="AK30" s="133"/>
      <c r="AL30" s="133"/>
      <c r="AM30" s="134"/>
    </row>
    <row r="31" spans="1:40" ht="17.25" customHeight="1" thickTop="1" thickBot="1" x14ac:dyDescent="0.45">
      <c r="A31" s="20">
        <v>7</v>
      </c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2"/>
      <c r="M31" s="173"/>
      <c r="N31" s="174"/>
      <c r="O31" s="175"/>
      <c r="P31" s="176"/>
      <c r="Q31" s="176"/>
      <c r="R31" s="176"/>
      <c r="S31" s="177"/>
      <c r="U31" s="141" t="s">
        <v>58</v>
      </c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3"/>
      <c r="AH31" s="56" t="s">
        <v>126</v>
      </c>
      <c r="AI31" s="51">
        <f>SUBTOTAL(9,AH28:AM30)</f>
        <v>70000</v>
      </c>
      <c r="AJ31" s="52"/>
      <c r="AK31" s="52"/>
      <c r="AL31" s="54"/>
      <c r="AM31" s="54"/>
    </row>
    <row r="32" spans="1:40" ht="15" customHeight="1" thickTop="1" x14ac:dyDescent="0.4">
      <c r="A32" s="20">
        <v>8</v>
      </c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2"/>
      <c r="M32" s="173"/>
      <c r="N32" s="174"/>
      <c r="O32" s="175"/>
      <c r="P32" s="176"/>
      <c r="Q32" s="176"/>
      <c r="R32" s="176"/>
      <c r="S32" s="177"/>
      <c r="U32" s="193" t="s">
        <v>158</v>
      </c>
      <c r="V32" s="194"/>
      <c r="W32" s="194"/>
      <c r="X32" s="194"/>
      <c r="Y32" s="194"/>
      <c r="Z32" s="194"/>
      <c r="AA32" s="194"/>
      <c r="AB32" s="194"/>
      <c r="AC32" s="194"/>
      <c r="AD32" s="194"/>
      <c r="AE32" s="221"/>
      <c r="AF32" s="188" t="s">
        <v>161</v>
      </c>
      <c r="AG32" s="189"/>
      <c r="AH32" s="189"/>
      <c r="AI32" s="189"/>
      <c r="AJ32" s="189"/>
      <c r="AK32" s="189"/>
      <c r="AL32" s="189"/>
      <c r="AM32" s="190"/>
    </row>
    <row r="33" spans="1:41" ht="15" customHeight="1" thickBot="1" x14ac:dyDescent="0.45">
      <c r="A33" s="20">
        <v>9</v>
      </c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2"/>
      <c r="M33" s="173"/>
      <c r="N33" s="174"/>
      <c r="O33" s="175"/>
      <c r="P33" s="176"/>
      <c r="Q33" s="176"/>
      <c r="R33" s="176"/>
      <c r="S33" s="177"/>
      <c r="U33" s="222"/>
      <c r="V33" s="223"/>
      <c r="W33" s="223"/>
      <c r="X33" s="223"/>
      <c r="Y33" s="223"/>
      <c r="Z33" s="223"/>
      <c r="AA33" s="223"/>
      <c r="AB33" s="223"/>
      <c r="AC33" s="223"/>
      <c r="AD33" s="223"/>
      <c r="AE33" s="224"/>
      <c r="AF33" s="226"/>
      <c r="AG33" s="227"/>
      <c r="AH33" s="227"/>
      <c r="AI33" s="227"/>
      <c r="AJ33" s="227"/>
      <c r="AK33" s="227"/>
      <c r="AL33" s="227"/>
      <c r="AM33" s="228"/>
    </row>
    <row r="34" spans="1:41" ht="15" customHeight="1" thickTop="1" thickBot="1" x14ac:dyDescent="0.45">
      <c r="A34" s="20">
        <v>10</v>
      </c>
      <c r="B34" s="178"/>
      <c r="C34" s="179"/>
      <c r="D34" s="179"/>
      <c r="E34" s="179"/>
      <c r="F34" s="179"/>
      <c r="G34" s="179"/>
      <c r="H34" s="179"/>
      <c r="I34" s="179"/>
      <c r="J34" s="179"/>
      <c r="K34" s="179"/>
      <c r="L34" s="172"/>
      <c r="M34" s="173"/>
      <c r="N34" s="174"/>
      <c r="O34" s="175"/>
      <c r="P34" s="176"/>
      <c r="Q34" s="176"/>
      <c r="R34" s="176"/>
      <c r="S34" s="177"/>
      <c r="U34" s="222"/>
      <c r="V34" s="223"/>
      <c r="W34" s="223"/>
      <c r="X34" s="223"/>
      <c r="Y34" s="223"/>
      <c r="Z34" s="223"/>
      <c r="AA34" s="223"/>
      <c r="AB34" s="223"/>
      <c r="AC34" s="223"/>
      <c r="AD34" s="223"/>
      <c r="AE34" s="224"/>
      <c r="AF34" s="66" t="str">
        <f>IF(AH34=0,"☐","☑")</f>
        <v>☐</v>
      </c>
      <c r="AG34" s="73" t="s">
        <v>159</v>
      </c>
      <c r="AH34" s="92">
        <f>IF(AI31/2&gt;AO34,AI31/2,0)</f>
        <v>0</v>
      </c>
      <c r="AI34" s="89"/>
      <c r="AJ34" s="89"/>
      <c r="AK34" s="89"/>
      <c r="AL34" s="90"/>
      <c r="AM34" s="91"/>
      <c r="AO34" s="22">
        <f>VLOOKUP(AO3,Sheet2!A:E,5,0)</f>
        <v>36000</v>
      </c>
    </row>
    <row r="35" spans="1:41" ht="15" customHeight="1" thickTop="1" thickBot="1" x14ac:dyDescent="0.45">
      <c r="A35" s="20">
        <v>11</v>
      </c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2"/>
      <c r="M35" s="173"/>
      <c r="N35" s="174"/>
      <c r="O35" s="175"/>
      <c r="P35" s="176"/>
      <c r="Q35" s="176"/>
      <c r="R35" s="176"/>
      <c r="S35" s="177"/>
      <c r="U35" s="222"/>
      <c r="V35" s="223"/>
      <c r="W35" s="223"/>
      <c r="X35" s="223"/>
      <c r="Y35" s="223"/>
      <c r="Z35" s="223"/>
      <c r="AA35" s="223"/>
      <c r="AB35" s="223"/>
      <c r="AC35" s="223"/>
      <c r="AD35" s="223"/>
      <c r="AE35" s="224"/>
      <c r="AF35" s="76" t="s">
        <v>160</v>
      </c>
      <c r="AG35" s="76"/>
      <c r="AH35" s="76"/>
      <c r="AI35" s="76"/>
      <c r="AJ35" s="76"/>
      <c r="AK35" s="76"/>
      <c r="AL35" s="76"/>
      <c r="AM35" s="77"/>
    </row>
    <row r="36" spans="1:41" ht="15" customHeight="1" thickTop="1" thickBot="1" x14ac:dyDescent="0.45">
      <c r="A36" s="20">
        <v>12</v>
      </c>
      <c r="B36" s="178"/>
      <c r="C36" s="179"/>
      <c r="D36" s="179"/>
      <c r="E36" s="179"/>
      <c r="F36" s="179"/>
      <c r="G36" s="179"/>
      <c r="H36" s="179"/>
      <c r="I36" s="179"/>
      <c r="J36" s="179"/>
      <c r="K36" s="179"/>
      <c r="L36" s="172"/>
      <c r="M36" s="173"/>
      <c r="N36" s="174"/>
      <c r="O36" s="175"/>
      <c r="P36" s="176"/>
      <c r="Q36" s="176"/>
      <c r="R36" s="176"/>
      <c r="S36" s="177"/>
      <c r="U36" s="195"/>
      <c r="V36" s="196"/>
      <c r="W36" s="196"/>
      <c r="X36" s="196"/>
      <c r="Y36" s="196"/>
      <c r="Z36" s="196"/>
      <c r="AA36" s="196"/>
      <c r="AB36" s="196"/>
      <c r="AC36" s="196"/>
      <c r="AD36" s="196"/>
      <c r="AE36" s="225"/>
      <c r="AF36" s="66" t="str">
        <f>IF(AH36=0,"☐","☑")</f>
        <v>☑</v>
      </c>
      <c r="AG36" s="75" t="s">
        <v>159</v>
      </c>
      <c r="AH36" s="92">
        <f>IF(AI31/2&lt;AO34,AI31/2,0)</f>
        <v>35000</v>
      </c>
      <c r="AI36" s="68"/>
      <c r="AJ36" s="69"/>
      <c r="AK36" s="70"/>
      <c r="AL36" s="71"/>
      <c r="AM36" s="72"/>
    </row>
    <row r="37" spans="1:41" ht="15" customHeight="1" thickTop="1" thickBot="1" x14ac:dyDescent="0.45">
      <c r="A37" s="20">
        <v>13</v>
      </c>
      <c r="B37" s="178"/>
      <c r="C37" s="179"/>
      <c r="D37" s="179"/>
      <c r="E37" s="179"/>
      <c r="F37" s="179"/>
      <c r="G37" s="179"/>
      <c r="H37" s="179"/>
      <c r="I37" s="179"/>
      <c r="J37" s="179"/>
      <c r="K37" s="179"/>
      <c r="L37" s="172"/>
      <c r="M37" s="173"/>
      <c r="N37" s="174"/>
      <c r="O37" s="175"/>
      <c r="P37" s="176"/>
      <c r="Q37" s="176"/>
      <c r="R37" s="176"/>
      <c r="S37" s="177"/>
      <c r="U37" s="81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</row>
    <row r="38" spans="1:41" ht="15" customHeight="1" thickTop="1" thickBot="1" x14ac:dyDescent="0.45">
      <c r="A38" s="20">
        <v>14</v>
      </c>
      <c r="B38" s="178"/>
      <c r="C38" s="179"/>
      <c r="D38" s="179"/>
      <c r="E38" s="179"/>
      <c r="F38" s="179"/>
      <c r="G38" s="179"/>
      <c r="H38" s="179"/>
      <c r="I38" s="179"/>
      <c r="J38" s="179"/>
      <c r="K38" s="179"/>
      <c r="L38" s="172"/>
      <c r="M38" s="173"/>
      <c r="N38" s="174"/>
      <c r="O38" s="180"/>
      <c r="P38" s="181"/>
      <c r="Q38" s="181"/>
      <c r="R38" s="181"/>
      <c r="S38" s="182"/>
      <c r="U38" s="229" t="s">
        <v>164</v>
      </c>
      <c r="V38" s="230"/>
      <c r="W38" s="230"/>
      <c r="X38" s="230"/>
      <c r="Y38" s="230"/>
      <c r="Z38" s="230"/>
      <c r="AA38" s="230"/>
      <c r="AB38" s="230"/>
      <c r="AC38" s="230"/>
      <c r="AD38" s="230"/>
      <c r="AE38" s="231"/>
      <c r="AF38" s="209">
        <f>AG23+AH36+AH34</f>
        <v>150300</v>
      </c>
      <c r="AG38" s="210"/>
      <c r="AH38" s="210"/>
      <c r="AI38" s="210"/>
      <c r="AJ38" s="210"/>
      <c r="AK38" s="210"/>
      <c r="AL38" s="210"/>
      <c r="AM38" s="211"/>
    </row>
    <row r="39" spans="1:41" ht="15" customHeight="1" thickTop="1" thickBot="1" x14ac:dyDescent="0.45">
      <c r="A39" s="21">
        <v>15</v>
      </c>
      <c r="B39" s="183"/>
      <c r="C39" s="184"/>
      <c r="D39" s="184"/>
      <c r="E39" s="184"/>
      <c r="F39" s="184"/>
      <c r="G39" s="184"/>
      <c r="H39" s="184"/>
      <c r="I39" s="184"/>
      <c r="J39" s="184"/>
      <c r="K39" s="184"/>
      <c r="L39" s="165"/>
      <c r="M39" s="166"/>
      <c r="N39" s="167"/>
      <c r="O39" s="168"/>
      <c r="P39" s="169"/>
      <c r="Q39" s="169"/>
      <c r="R39" s="169"/>
      <c r="S39" s="170"/>
      <c r="U39" s="229"/>
      <c r="V39" s="230"/>
      <c r="W39" s="230"/>
      <c r="X39" s="230"/>
      <c r="Y39" s="230"/>
      <c r="Z39" s="230"/>
      <c r="AA39" s="230"/>
      <c r="AB39" s="230"/>
      <c r="AC39" s="230"/>
      <c r="AD39" s="230"/>
      <c r="AE39" s="231"/>
      <c r="AF39" s="212"/>
      <c r="AG39" s="213"/>
      <c r="AH39" s="213"/>
      <c r="AI39" s="213"/>
      <c r="AJ39" s="213"/>
      <c r="AK39" s="213"/>
      <c r="AL39" s="213"/>
      <c r="AM39" s="214"/>
    </row>
    <row r="40" spans="1:41" ht="15" customHeight="1" thickTop="1" thickBot="1" x14ac:dyDescent="0.45">
      <c r="A40" s="160" t="s">
        <v>58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71"/>
      <c r="O40" s="55" t="s">
        <v>127</v>
      </c>
      <c r="P40" s="49">
        <f>SUBTOTAL(9,O25:S39)</f>
        <v>218000</v>
      </c>
      <c r="Q40" s="50"/>
      <c r="R40" s="53"/>
      <c r="S40" s="53"/>
      <c r="U40" s="229" t="s">
        <v>165</v>
      </c>
      <c r="V40" s="230"/>
      <c r="W40" s="230"/>
      <c r="X40" s="230"/>
      <c r="Y40" s="230"/>
      <c r="Z40" s="230"/>
      <c r="AA40" s="230"/>
      <c r="AB40" s="230"/>
      <c r="AC40" s="230"/>
      <c r="AD40" s="230"/>
      <c r="AE40" s="231"/>
      <c r="AF40" s="215">
        <v>150300</v>
      </c>
      <c r="AG40" s="216"/>
      <c r="AH40" s="216"/>
      <c r="AI40" s="216"/>
      <c r="AJ40" s="216"/>
      <c r="AK40" s="216"/>
      <c r="AL40" s="216"/>
      <c r="AM40" s="217"/>
    </row>
    <row r="41" spans="1:41" ht="15" customHeight="1" thickTop="1" thickBot="1" x14ac:dyDescent="0.45">
      <c r="A41" s="193" t="s">
        <v>139</v>
      </c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7" t="s">
        <v>138</v>
      </c>
      <c r="M41" s="198"/>
      <c r="N41" s="198"/>
      <c r="O41" s="198"/>
      <c r="P41" s="198"/>
      <c r="Q41" s="198"/>
      <c r="R41" s="198"/>
      <c r="S41" s="199"/>
      <c r="U41" s="229"/>
      <c r="V41" s="230"/>
      <c r="W41" s="230"/>
      <c r="X41" s="230"/>
      <c r="Y41" s="230"/>
      <c r="Z41" s="230"/>
      <c r="AA41" s="230"/>
      <c r="AB41" s="230"/>
      <c r="AC41" s="230"/>
      <c r="AD41" s="230"/>
      <c r="AE41" s="231"/>
      <c r="AF41" s="218"/>
      <c r="AG41" s="219"/>
      <c r="AH41" s="219"/>
      <c r="AI41" s="219"/>
      <c r="AJ41" s="219"/>
      <c r="AK41" s="219"/>
      <c r="AL41" s="219"/>
      <c r="AM41" s="220"/>
    </row>
    <row r="42" spans="1:41" ht="15" customHeight="1" thickTop="1" thickBot="1" x14ac:dyDescent="0.45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65" t="s">
        <v>140</v>
      </c>
      <c r="M42" s="73">
        <f>P40/2</f>
        <v>109000</v>
      </c>
      <c r="N42" s="67"/>
      <c r="O42" s="68"/>
      <c r="P42" s="69"/>
      <c r="Q42" s="70"/>
      <c r="R42" s="71"/>
      <c r="S42" s="72"/>
      <c r="U42" s="229" t="s">
        <v>162</v>
      </c>
      <c r="V42" s="230"/>
      <c r="W42" s="230"/>
      <c r="X42" s="230"/>
      <c r="Y42" s="230"/>
      <c r="Z42" s="230"/>
      <c r="AA42" s="230"/>
      <c r="AB42" s="230"/>
      <c r="AC42" s="230"/>
      <c r="AD42" s="230"/>
      <c r="AE42" s="231"/>
      <c r="AF42" s="209">
        <f>AF40-AF38</f>
        <v>0</v>
      </c>
      <c r="AG42" s="210"/>
      <c r="AH42" s="210"/>
      <c r="AI42" s="210"/>
      <c r="AJ42" s="210"/>
      <c r="AK42" s="210"/>
      <c r="AL42" s="210"/>
      <c r="AM42" s="211"/>
    </row>
    <row r="43" spans="1:41" ht="15" customHeight="1" thickTop="1" thickBot="1" x14ac:dyDescent="0.45">
      <c r="U43" s="229"/>
      <c r="V43" s="230"/>
      <c r="W43" s="230"/>
      <c r="X43" s="230"/>
      <c r="Y43" s="230"/>
      <c r="Z43" s="230"/>
      <c r="AA43" s="230"/>
      <c r="AB43" s="230"/>
      <c r="AC43" s="230"/>
      <c r="AD43" s="230"/>
      <c r="AE43" s="231"/>
      <c r="AF43" s="212"/>
      <c r="AG43" s="213"/>
      <c r="AH43" s="213"/>
      <c r="AI43" s="213"/>
      <c r="AJ43" s="213"/>
      <c r="AK43" s="213"/>
      <c r="AL43" s="213"/>
      <c r="AM43" s="214"/>
    </row>
    <row r="44" spans="1:41" ht="15" customHeight="1" thickTop="1" thickBot="1" x14ac:dyDescent="0.45"/>
    <row r="45" spans="1:41" ht="15" customHeight="1" thickTop="1" thickBot="1" x14ac:dyDescent="0.45">
      <c r="U45" s="206" t="s">
        <v>163</v>
      </c>
      <c r="V45" s="207"/>
      <c r="W45" s="207"/>
      <c r="X45" s="207"/>
      <c r="Y45" s="207"/>
      <c r="Z45" s="207"/>
      <c r="AA45" s="207"/>
      <c r="AB45" s="207"/>
      <c r="AC45" s="207"/>
      <c r="AD45" s="207"/>
      <c r="AE45" s="208"/>
      <c r="AF45" s="209">
        <f>IF(AF38=AF40,AF40,AF38)</f>
        <v>150300</v>
      </c>
      <c r="AG45" s="210"/>
      <c r="AH45" s="210"/>
      <c r="AI45" s="210"/>
      <c r="AJ45" s="210"/>
      <c r="AK45" s="210"/>
      <c r="AL45" s="210"/>
      <c r="AM45" s="211"/>
    </row>
    <row r="46" spans="1:41" ht="15" customHeight="1" thickTop="1" thickBot="1" x14ac:dyDescent="0.45">
      <c r="U46" s="206"/>
      <c r="V46" s="207"/>
      <c r="W46" s="207"/>
      <c r="X46" s="207"/>
      <c r="Y46" s="207"/>
      <c r="Z46" s="207"/>
      <c r="AA46" s="207"/>
      <c r="AB46" s="207"/>
      <c r="AC46" s="207"/>
      <c r="AD46" s="207"/>
      <c r="AE46" s="208"/>
      <c r="AF46" s="212"/>
      <c r="AG46" s="213"/>
      <c r="AH46" s="213"/>
      <c r="AI46" s="213"/>
      <c r="AJ46" s="213"/>
      <c r="AK46" s="213"/>
      <c r="AL46" s="213"/>
      <c r="AM46" s="214"/>
    </row>
    <row r="47" spans="1:41" ht="15" customHeight="1" thickTop="1" x14ac:dyDescent="0.4"/>
    <row r="48" spans="1:41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3.7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</sheetData>
  <mergeCells count="81">
    <mergeCell ref="AG12:AJ13"/>
    <mergeCell ref="AG15:AJ16"/>
    <mergeCell ref="AG18:AJ19"/>
    <mergeCell ref="U45:AE46"/>
    <mergeCell ref="AF38:AM39"/>
    <mergeCell ref="AF40:AM41"/>
    <mergeCell ref="AF42:AM43"/>
    <mergeCell ref="AF45:AM46"/>
    <mergeCell ref="U22:AE23"/>
    <mergeCell ref="AF22:AM22"/>
    <mergeCell ref="U32:AE36"/>
    <mergeCell ref="AF32:AM33"/>
    <mergeCell ref="U38:AE39"/>
    <mergeCell ref="U40:AE41"/>
    <mergeCell ref="U42:AE43"/>
    <mergeCell ref="V30:AG30"/>
    <mergeCell ref="AH30:AM30"/>
    <mergeCell ref="U31:AG31"/>
    <mergeCell ref="V28:AG28"/>
    <mergeCell ref="AH28:AM28"/>
    <mergeCell ref="V29:AG29"/>
    <mergeCell ref="AH29:AM29"/>
    <mergeCell ref="V8:AG8"/>
    <mergeCell ref="AH8:AM8"/>
    <mergeCell ref="V9:AG9"/>
    <mergeCell ref="AH9:AM9"/>
    <mergeCell ref="U10:AG10"/>
    <mergeCell ref="V5:AG5"/>
    <mergeCell ref="AH5:AM5"/>
    <mergeCell ref="V6:AG6"/>
    <mergeCell ref="AH6:AM6"/>
    <mergeCell ref="V7:AG7"/>
    <mergeCell ref="AH7:AM7"/>
    <mergeCell ref="O25:S25"/>
    <mergeCell ref="L25:N25"/>
    <mergeCell ref="B25:K25"/>
    <mergeCell ref="B26:K26"/>
    <mergeCell ref="A41:K42"/>
    <mergeCell ref="L41:S41"/>
    <mergeCell ref="B34:K34"/>
    <mergeCell ref="L34:N34"/>
    <mergeCell ref="O34:S34"/>
    <mergeCell ref="B35:K35"/>
    <mergeCell ref="B33:K33"/>
    <mergeCell ref="L33:N33"/>
    <mergeCell ref="O33:S33"/>
    <mergeCell ref="B32:K32"/>
    <mergeCell ref="L32:N32"/>
    <mergeCell ref="O32:S32"/>
    <mergeCell ref="L26:N26"/>
    <mergeCell ref="O26:S26"/>
    <mergeCell ref="B27:K27"/>
    <mergeCell ref="L27:N27"/>
    <mergeCell ref="O27:S27"/>
    <mergeCell ref="B28:K28"/>
    <mergeCell ref="L28:N28"/>
    <mergeCell ref="O28:S28"/>
    <mergeCell ref="B29:K29"/>
    <mergeCell ref="L29:N29"/>
    <mergeCell ref="O29:S29"/>
    <mergeCell ref="B30:K30"/>
    <mergeCell ref="L30:N30"/>
    <mergeCell ref="O30:S30"/>
    <mergeCell ref="B31:K31"/>
    <mergeCell ref="L31:N31"/>
    <mergeCell ref="O31:S31"/>
    <mergeCell ref="L39:N39"/>
    <mergeCell ref="O39:S39"/>
    <mergeCell ref="A40:N40"/>
    <mergeCell ref="L35:N35"/>
    <mergeCell ref="O35:S35"/>
    <mergeCell ref="B36:K36"/>
    <mergeCell ref="L36:N36"/>
    <mergeCell ref="O36:S36"/>
    <mergeCell ref="B37:K37"/>
    <mergeCell ref="L37:N37"/>
    <mergeCell ref="O37:S37"/>
    <mergeCell ref="B38:K38"/>
    <mergeCell ref="L38:N38"/>
    <mergeCell ref="O38:S38"/>
    <mergeCell ref="B39:K39"/>
  </mergeCells>
  <phoneticPr fontId="2"/>
  <conditionalFormatting sqref="AH34">
    <cfRule type="expression" dxfId="19" priority="14">
      <formula>$AH$34=0</formula>
    </cfRule>
  </conditionalFormatting>
  <conditionalFormatting sqref="AH36">
    <cfRule type="expression" dxfId="18" priority="13">
      <formula>$AH$36=0</formula>
    </cfRule>
  </conditionalFormatting>
  <conditionalFormatting sqref="P4">
    <cfRule type="cellIs" dxfId="17" priority="11" operator="equal">
      <formula>""</formula>
    </cfRule>
    <cfRule type="expression" dxfId="16" priority="12">
      <formula>P4="　"</formula>
    </cfRule>
  </conditionalFormatting>
  <conditionalFormatting sqref="P6">
    <cfRule type="cellIs" dxfId="15" priority="9" operator="equal">
      <formula>""</formula>
    </cfRule>
    <cfRule type="expression" dxfId="14" priority="10">
      <formula>P6="　"</formula>
    </cfRule>
  </conditionalFormatting>
  <conditionalFormatting sqref="P8">
    <cfRule type="cellIs" dxfId="13" priority="3" operator="equal">
      <formula>""</formula>
    </cfRule>
    <cfRule type="expression" dxfId="12" priority="4">
      <formula>P8="　"</formula>
    </cfRule>
  </conditionalFormatting>
  <conditionalFormatting sqref="P11">
    <cfRule type="cellIs" dxfId="11" priority="1" operator="equal">
      <formula>""</formula>
    </cfRule>
    <cfRule type="expression" dxfId="10" priority="2">
      <formula>P11="　"</formula>
    </cfRule>
  </conditionalFormatting>
  <dataValidations count="1">
    <dataValidation type="list" allowBlank="1" showInputMessage="1" showErrorMessage="1" sqref="L25:N39" xr:uid="{059E290B-CFA2-4D55-841E-F73506B00F91}">
      <formula1>"該当,非該当"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C2CB-0CDB-4EC0-840B-580A51BCDA94}">
  <dimension ref="A1:AO63"/>
  <sheetViews>
    <sheetView zoomScaleNormal="100" workbookViewId="0">
      <selection activeCell="AF45" sqref="AF45:AM46"/>
    </sheetView>
  </sheetViews>
  <sheetFormatPr defaultRowHeight="14.25" x14ac:dyDescent="0.4"/>
  <cols>
    <col min="1" max="19" width="4.625" style="22" customWidth="1"/>
    <col min="20" max="20" width="0.875" style="22" customWidth="1"/>
    <col min="21" max="39" width="4.625" style="22" customWidth="1"/>
    <col min="40" max="16384" width="9" style="22"/>
  </cols>
  <sheetData>
    <row r="1" spans="1:41" ht="15" customHeight="1" x14ac:dyDescent="0.4">
      <c r="A1" s="22" t="s">
        <v>134</v>
      </c>
      <c r="R1" s="23"/>
      <c r="S1" s="23" t="s">
        <v>60</v>
      </c>
    </row>
    <row r="2" spans="1:41" ht="15" customHeight="1" x14ac:dyDescent="0.4">
      <c r="R2" s="23"/>
      <c r="S2" s="23"/>
    </row>
    <row r="3" spans="1:41" ht="15" customHeight="1" thickBot="1" x14ac:dyDescent="0.45">
      <c r="U3" s="22" t="s">
        <v>141</v>
      </c>
      <c r="AL3" s="23"/>
      <c r="AM3" s="23" t="s">
        <v>121</v>
      </c>
      <c r="AO3" s="22" t="str">
        <f>IF(W13&lt;50,"A",IF(W13&lt;100,"B",IF(W13&lt;150,"C",IF(W13&lt;200,"D",IF(W13&lt;250,"E",IF(W13&lt;300,"F",IF(W13&lt;350,"G",IF(W13&lt;400,"H",IF(W13&lt;450,"I",IF(W13&lt;500,"J",IF(W13&lt;550,"K",IF(W13&lt;600,"L",IF(W13&lt;650,"M",IF(W13&lt;700,"N",IF(W13&lt;750,"O",IF(W13&lt;800,"P",IF(W13&lt;850,"Q",IF(W13&lt;900,"R",IF(W13&lt;950,"S",IF(W13&lt;1000,"T",IF(W13&lt;1050,"U",IF(W13&lt;1100,"V",IF(W13&lt;1150,"W",IF(W13&lt;1200,"X",IF(W13&lt;1250,"Y",IF(W13&lt;1300,"Z",IF(W13&lt;1350,"AA",IF(W13&lt;1400,"AB",IF(W13&lt;1450,"AC",IF(W13&lt;1500,"AD","AE"))))))))))))))))))))))))))))))</f>
        <v>C</v>
      </c>
    </row>
    <row r="4" spans="1:41" ht="15" customHeight="1" thickTop="1" thickBot="1" x14ac:dyDescent="0.45">
      <c r="B4" s="22" t="s">
        <v>62</v>
      </c>
      <c r="L4" s="22" t="s">
        <v>63</v>
      </c>
      <c r="N4" s="24"/>
      <c r="O4" s="24"/>
      <c r="P4" s="93" t="s">
        <v>169</v>
      </c>
      <c r="Q4" s="24"/>
      <c r="R4" s="25"/>
      <c r="S4" s="25"/>
      <c r="U4" s="42"/>
      <c r="V4" s="38" t="s">
        <v>56</v>
      </c>
      <c r="W4" s="39"/>
      <c r="X4" s="40"/>
      <c r="Y4" s="40"/>
      <c r="Z4" s="40"/>
      <c r="AA4" s="40"/>
      <c r="AB4" s="40"/>
      <c r="AC4" s="40"/>
      <c r="AD4" s="40"/>
      <c r="AE4" s="40"/>
      <c r="AF4" s="40"/>
      <c r="AG4" s="100"/>
      <c r="AH4" s="41" t="s">
        <v>57</v>
      </c>
      <c r="AI4" s="40"/>
      <c r="AJ4" s="40"/>
      <c r="AK4" s="40"/>
      <c r="AL4" s="45"/>
      <c r="AM4" s="45"/>
    </row>
    <row r="5" spans="1:41" ht="15" customHeight="1" thickTop="1" x14ac:dyDescent="0.4">
      <c r="P5" s="26"/>
      <c r="Q5" s="26"/>
      <c r="R5" s="27"/>
      <c r="S5" s="27"/>
      <c r="U5" s="43">
        <v>1</v>
      </c>
      <c r="V5" s="155" t="s">
        <v>183</v>
      </c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7"/>
      <c r="AH5" s="132">
        <v>5400</v>
      </c>
      <c r="AI5" s="133"/>
      <c r="AJ5" s="133"/>
      <c r="AK5" s="133"/>
      <c r="AL5" s="133"/>
      <c r="AM5" s="134"/>
    </row>
    <row r="6" spans="1:41" ht="15" customHeight="1" x14ac:dyDescent="0.4">
      <c r="J6" s="22" t="s">
        <v>64</v>
      </c>
      <c r="N6" s="26"/>
      <c r="O6" s="26"/>
      <c r="P6" s="93" t="s">
        <v>170</v>
      </c>
      <c r="Q6" s="24"/>
      <c r="R6" s="25"/>
      <c r="S6" s="27"/>
      <c r="U6" s="43">
        <v>2</v>
      </c>
      <c r="V6" s="135" t="s">
        <v>184</v>
      </c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7"/>
      <c r="AH6" s="132">
        <v>7200</v>
      </c>
      <c r="AI6" s="133"/>
      <c r="AJ6" s="133"/>
      <c r="AK6" s="133"/>
      <c r="AL6" s="133"/>
      <c r="AM6" s="134"/>
    </row>
    <row r="7" spans="1:41" ht="15" customHeight="1" x14ac:dyDescent="0.4">
      <c r="N7" s="33"/>
      <c r="O7" s="33"/>
      <c r="P7" s="97"/>
      <c r="Q7" s="98"/>
      <c r="R7" s="99"/>
      <c r="S7" s="99"/>
      <c r="U7" s="43">
        <v>3</v>
      </c>
      <c r="V7" s="135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7"/>
      <c r="AH7" s="132"/>
      <c r="AI7" s="133"/>
      <c r="AJ7" s="133"/>
      <c r="AK7" s="133"/>
      <c r="AL7" s="133"/>
      <c r="AM7" s="134"/>
    </row>
    <row r="8" spans="1:41" ht="15" customHeight="1" x14ac:dyDescent="0.4">
      <c r="L8" s="22" t="s">
        <v>66</v>
      </c>
      <c r="N8" s="24"/>
      <c r="O8" s="24"/>
      <c r="P8" s="93" t="s">
        <v>76</v>
      </c>
      <c r="Q8" s="24"/>
      <c r="R8" s="25"/>
      <c r="S8" s="25"/>
      <c r="U8" s="43">
        <v>4</v>
      </c>
      <c r="V8" s="135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7"/>
      <c r="AH8" s="132"/>
      <c r="AI8" s="133"/>
      <c r="AJ8" s="133"/>
      <c r="AK8" s="133"/>
      <c r="AL8" s="133"/>
      <c r="AM8" s="134"/>
    </row>
    <row r="9" spans="1:41" ht="15" customHeight="1" thickBot="1" x14ac:dyDescent="0.45">
      <c r="N9" s="26"/>
      <c r="O9" s="26"/>
      <c r="P9" s="26" t="s">
        <v>172</v>
      </c>
      <c r="Q9" s="26"/>
      <c r="R9" s="62"/>
      <c r="S9" s="62"/>
      <c r="U9" s="101">
        <v>5</v>
      </c>
      <c r="V9" s="138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40"/>
      <c r="AH9" s="132"/>
      <c r="AI9" s="133"/>
      <c r="AJ9" s="133"/>
      <c r="AK9" s="133"/>
      <c r="AL9" s="133"/>
      <c r="AM9" s="134"/>
    </row>
    <row r="10" spans="1:41" ht="15" customHeight="1" thickTop="1" thickBot="1" x14ac:dyDescent="0.45">
      <c r="N10" s="33"/>
      <c r="O10" s="33"/>
      <c r="P10" s="60"/>
      <c r="Q10" s="33"/>
      <c r="R10" s="61"/>
      <c r="S10" s="61"/>
      <c r="U10" s="141" t="s">
        <v>58</v>
      </c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3"/>
      <c r="AH10" s="56" t="s">
        <v>142</v>
      </c>
      <c r="AI10" s="51">
        <f>SUBTOTAL(9,AH5:AM9)</f>
        <v>12600</v>
      </c>
      <c r="AJ10" s="52"/>
      <c r="AK10" s="52"/>
      <c r="AL10" s="54"/>
      <c r="AM10" s="54"/>
    </row>
    <row r="11" spans="1:41" ht="15" customHeight="1" thickTop="1" x14ac:dyDescent="0.4">
      <c r="L11" s="22" t="s">
        <v>67</v>
      </c>
      <c r="N11" s="24"/>
      <c r="O11" s="24"/>
      <c r="P11" s="93" t="s">
        <v>168</v>
      </c>
      <c r="Q11" s="24"/>
      <c r="U11" s="78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80"/>
      <c r="AN11" s="29"/>
    </row>
    <row r="12" spans="1:41" ht="15" customHeight="1" x14ac:dyDescent="0.4">
      <c r="U12" s="81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200">
        <f>W13*AB13</f>
        <v>42940</v>
      </c>
      <c r="AH12" s="201"/>
      <c r="AI12" s="201"/>
      <c r="AJ12" s="202"/>
      <c r="AK12" s="33"/>
      <c r="AL12" s="33"/>
      <c r="AM12" s="82"/>
    </row>
    <row r="13" spans="1:41" ht="15" customHeight="1" x14ac:dyDescent="0.4">
      <c r="A13" s="29" t="s">
        <v>68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U13" s="81"/>
      <c r="V13" s="74" t="s">
        <v>143</v>
      </c>
      <c r="W13" s="88">
        <v>113</v>
      </c>
      <c r="X13" s="88"/>
      <c r="Y13" s="33" t="s">
        <v>144</v>
      </c>
      <c r="Z13" s="33"/>
      <c r="AA13" s="33" t="s">
        <v>145</v>
      </c>
      <c r="AB13" s="64">
        <v>380</v>
      </c>
      <c r="AC13" s="31"/>
      <c r="AD13" s="33" t="s">
        <v>146</v>
      </c>
      <c r="AE13" s="33"/>
      <c r="AF13" s="33" t="s">
        <v>147</v>
      </c>
      <c r="AG13" s="203"/>
      <c r="AH13" s="204"/>
      <c r="AI13" s="204"/>
      <c r="AJ13" s="205"/>
      <c r="AK13" s="33" t="s">
        <v>148</v>
      </c>
      <c r="AL13" s="86"/>
      <c r="AM13" s="87" t="s">
        <v>149</v>
      </c>
    </row>
    <row r="14" spans="1:41" ht="15" customHeight="1" x14ac:dyDescent="0.4">
      <c r="U14" s="81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82"/>
    </row>
    <row r="15" spans="1:41" ht="15" customHeight="1" x14ac:dyDescent="0.4">
      <c r="B15" s="22" t="s">
        <v>69</v>
      </c>
      <c r="U15" s="81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200">
        <f>AI10/2</f>
        <v>6300</v>
      </c>
      <c r="AH15" s="201"/>
      <c r="AI15" s="201"/>
      <c r="AJ15" s="202"/>
      <c r="AK15" s="33"/>
      <c r="AL15" s="33"/>
      <c r="AM15" s="82"/>
    </row>
    <row r="16" spans="1:41" ht="15" customHeight="1" x14ac:dyDescent="0.4">
      <c r="B16" s="22" t="s">
        <v>135</v>
      </c>
      <c r="U16" s="81"/>
      <c r="V16" s="33"/>
      <c r="W16" s="33"/>
      <c r="X16" s="33"/>
      <c r="Y16" s="33" t="s">
        <v>142</v>
      </c>
      <c r="Z16" s="33"/>
      <c r="AA16" s="33" t="s">
        <v>151</v>
      </c>
      <c r="AB16" s="31">
        <v>2</v>
      </c>
      <c r="AC16" s="31"/>
      <c r="AD16" s="33" t="s">
        <v>146</v>
      </c>
      <c r="AE16" s="33"/>
      <c r="AF16" s="33" t="s">
        <v>152</v>
      </c>
      <c r="AG16" s="203"/>
      <c r="AH16" s="204"/>
      <c r="AI16" s="204"/>
      <c r="AJ16" s="205"/>
      <c r="AK16" s="33" t="s">
        <v>148</v>
      </c>
      <c r="AL16" s="33"/>
      <c r="AM16" s="82"/>
    </row>
    <row r="17" spans="1:40" ht="15" customHeight="1" x14ac:dyDescent="0.4">
      <c r="U17" s="81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82"/>
      <c r="AN17" s="29"/>
    </row>
    <row r="18" spans="1:40" ht="15" customHeight="1" x14ac:dyDescent="0.4">
      <c r="U18" s="81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200">
        <f>IF(AG12&lt;AG15,AG12,AG15)</f>
        <v>6300</v>
      </c>
      <c r="AH18" s="201"/>
      <c r="AI18" s="201"/>
      <c r="AJ18" s="202"/>
      <c r="AK18" s="33"/>
      <c r="AL18" s="33"/>
      <c r="AM18" s="82"/>
    </row>
    <row r="19" spans="1:40" ht="15" customHeight="1" x14ac:dyDescent="0.4">
      <c r="A19" s="29" t="s">
        <v>71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U19" s="81"/>
      <c r="V19" s="33"/>
      <c r="W19" s="33"/>
      <c r="X19" s="33" t="s">
        <v>153</v>
      </c>
      <c r="Y19" s="33"/>
      <c r="Z19" s="33"/>
      <c r="AA19" s="33"/>
      <c r="AB19" s="33"/>
      <c r="AC19" s="33"/>
      <c r="AD19" s="33"/>
      <c r="AE19" s="33"/>
      <c r="AF19" s="33" t="s">
        <v>154</v>
      </c>
      <c r="AG19" s="203"/>
      <c r="AH19" s="204"/>
      <c r="AI19" s="204"/>
      <c r="AJ19" s="205"/>
      <c r="AK19" s="33" t="s">
        <v>148</v>
      </c>
      <c r="AL19" s="33"/>
      <c r="AM19" s="82"/>
    </row>
    <row r="20" spans="1:40" ht="15" customHeight="1" thickBot="1" x14ac:dyDescent="0.45">
      <c r="U20" s="83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</row>
    <row r="21" spans="1:40" ht="17.25" customHeight="1" thickTop="1" thickBot="1" x14ac:dyDescent="0.45">
      <c r="A21" s="29" t="s">
        <v>85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AG21" s="33"/>
      <c r="AH21" s="33"/>
      <c r="AI21" s="33"/>
      <c r="AJ21" s="33"/>
    </row>
    <row r="22" spans="1:40" ht="15" customHeight="1" thickTop="1" thickBot="1" x14ac:dyDescent="0.45">
      <c r="U22" s="193" t="s">
        <v>155</v>
      </c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7" t="s">
        <v>138</v>
      </c>
      <c r="AG22" s="198"/>
      <c r="AH22" s="198"/>
      <c r="AI22" s="198"/>
      <c r="AJ22" s="198"/>
      <c r="AK22" s="198"/>
      <c r="AL22" s="198"/>
      <c r="AM22" s="199"/>
    </row>
    <row r="23" spans="1:40" ht="15" customHeight="1" thickTop="1" thickBot="1" x14ac:dyDescent="0.45">
      <c r="A23" s="22" t="s">
        <v>136</v>
      </c>
      <c r="R23" s="23"/>
      <c r="S23" s="23" t="s">
        <v>121</v>
      </c>
      <c r="U23" s="195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65" t="s">
        <v>156</v>
      </c>
      <c r="AG23" s="73">
        <f>M42+AG18</f>
        <v>115300</v>
      </c>
      <c r="AH23" s="67"/>
      <c r="AI23" s="68"/>
      <c r="AJ23" s="69"/>
      <c r="AK23" s="70"/>
      <c r="AL23" s="71"/>
      <c r="AM23" s="72"/>
    </row>
    <row r="24" spans="1:40" ht="15" customHeight="1" thickTop="1" thickBot="1" x14ac:dyDescent="0.45">
      <c r="A24" s="19"/>
      <c r="B24" s="38" t="s">
        <v>56</v>
      </c>
      <c r="C24" s="39"/>
      <c r="D24" s="40"/>
      <c r="E24" s="40"/>
      <c r="F24" s="40"/>
      <c r="G24" s="40"/>
      <c r="H24" s="40"/>
      <c r="I24" s="40"/>
      <c r="J24" s="40"/>
      <c r="K24" s="40"/>
      <c r="L24" s="41"/>
      <c r="M24" s="40"/>
      <c r="N24" s="63"/>
      <c r="O24" s="41" t="s">
        <v>57</v>
      </c>
      <c r="P24" s="40"/>
      <c r="Q24" s="40"/>
      <c r="R24" s="37"/>
      <c r="S24" s="37"/>
      <c r="U24" s="81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1:40" ht="15" customHeight="1" thickTop="1" x14ac:dyDescent="0.4">
      <c r="A25" s="20">
        <v>1</v>
      </c>
      <c r="B25" s="191" t="s">
        <v>179</v>
      </c>
      <c r="C25" s="192"/>
      <c r="D25" s="192"/>
      <c r="E25" s="192"/>
      <c r="F25" s="192"/>
      <c r="G25" s="192"/>
      <c r="H25" s="192"/>
      <c r="I25" s="192"/>
      <c r="J25" s="192"/>
      <c r="K25" s="192"/>
      <c r="L25" s="189"/>
      <c r="M25" s="189"/>
      <c r="N25" s="190"/>
      <c r="O25" s="185">
        <v>8000</v>
      </c>
      <c r="P25" s="186"/>
      <c r="Q25" s="186"/>
      <c r="R25" s="186"/>
      <c r="S25" s="187"/>
      <c r="U25" s="81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1:40" ht="15" customHeight="1" thickBot="1" x14ac:dyDescent="0.45">
      <c r="A26" s="20">
        <v>2</v>
      </c>
      <c r="B26" s="178" t="s">
        <v>180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3"/>
      <c r="M26" s="173"/>
      <c r="N26" s="174"/>
      <c r="O26" s="175">
        <v>160000</v>
      </c>
      <c r="P26" s="176"/>
      <c r="Q26" s="176"/>
      <c r="R26" s="176"/>
      <c r="S26" s="177"/>
      <c r="U26" s="102" t="s">
        <v>157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74"/>
      <c r="AM26" s="74" t="s">
        <v>121</v>
      </c>
    </row>
    <row r="27" spans="1:40" ht="15" customHeight="1" thickTop="1" thickBot="1" x14ac:dyDescent="0.45">
      <c r="A27" s="20">
        <v>3</v>
      </c>
      <c r="B27" s="178" t="s">
        <v>181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73"/>
      <c r="M27" s="173"/>
      <c r="N27" s="174"/>
      <c r="O27" s="175">
        <v>50000</v>
      </c>
      <c r="P27" s="176"/>
      <c r="Q27" s="176"/>
      <c r="R27" s="176"/>
      <c r="S27" s="177"/>
      <c r="U27" s="42"/>
      <c r="V27" s="38" t="s">
        <v>56</v>
      </c>
      <c r="W27" s="39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1" t="s">
        <v>57</v>
      </c>
      <c r="AI27" s="40"/>
      <c r="AJ27" s="40"/>
      <c r="AK27" s="40"/>
      <c r="AL27" s="45"/>
      <c r="AM27" s="45"/>
    </row>
    <row r="28" spans="1:40" ht="15" customHeight="1" thickTop="1" x14ac:dyDescent="0.4">
      <c r="A28" s="20">
        <v>4</v>
      </c>
      <c r="B28" s="178"/>
      <c r="C28" s="179"/>
      <c r="D28" s="179"/>
      <c r="E28" s="179"/>
      <c r="F28" s="179"/>
      <c r="G28" s="179"/>
      <c r="H28" s="179"/>
      <c r="I28" s="179"/>
      <c r="J28" s="179"/>
      <c r="K28" s="179"/>
      <c r="L28" s="173"/>
      <c r="M28" s="173"/>
      <c r="N28" s="174"/>
      <c r="O28" s="175"/>
      <c r="P28" s="176"/>
      <c r="Q28" s="176"/>
      <c r="R28" s="176"/>
      <c r="S28" s="177"/>
      <c r="U28" s="43">
        <v>1</v>
      </c>
      <c r="V28" s="155" t="s">
        <v>185</v>
      </c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7"/>
      <c r="AH28" s="132">
        <v>70000</v>
      </c>
      <c r="AI28" s="133"/>
      <c r="AJ28" s="133"/>
      <c r="AK28" s="133"/>
      <c r="AL28" s="133"/>
      <c r="AM28" s="134"/>
    </row>
    <row r="29" spans="1:40" ht="15" customHeight="1" x14ac:dyDescent="0.4">
      <c r="A29" s="20">
        <v>5</v>
      </c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3"/>
      <c r="M29" s="173"/>
      <c r="N29" s="174"/>
      <c r="O29" s="175"/>
      <c r="P29" s="176"/>
      <c r="Q29" s="176"/>
      <c r="R29" s="176"/>
      <c r="S29" s="177"/>
      <c r="U29" s="43">
        <v>2</v>
      </c>
      <c r="V29" s="135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7"/>
      <c r="AH29" s="132"/>
      <c r="AI29" s="133"/>
      <c r="AJ29" s="133"/>
      <c r="AK29" s="133"/>
      <c r="AL29" s="133"/>
      <c r="AM29" s="134"/>
    </row>
    <row r="30" spans="1:40" ht="15" customHeight="1" thickBot="1" x14ac:dyDescent="0.45">
      <c r="A30" s="20">
        <v>6</v>
      </c>
      <c r="B30" s="178"/>
      <c r="C30" s="179"/>
      <c r="D30" s="179"/>
      <c r="E30" s="179"/>
      <c r="F30" s="179"/>
      <c r="G30" s="179"/>
      <c r="H30" s="179"/>
      <c r="I30" s="179"/>
      <c r="J30" s="179"/>
      <c r="K30" s="179"/>
      <c r="L30" s="173"/>
      <c r="M30" s="173"/>
      <c r="N30" s="174"/>
      <c r="O30" s="175"/>
      <c r="P30" s="176"/>
      <c r="Q30" s="176"/>
      <c r="R30" s="176"/>
      <c r="S30" s="177"/>
      <c r="U30" s="44">
        <v>3</v>
      </c>
      <c r="V30" s="138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40"/>
      <c r="AH30" s="132"/>
      <c r="AI30" s="133"/>
      <c r="AJ30" s="133"/>
      <c r="AK30" s="133"/>
      <c r="AL30" s="133"/>
      <c r="AM30" s="134"/>
    </row>
    <row r="31" spans="1:40" ht="17.25" customHeight="1" thickTop="1" thickBot="1" x14ac:dyDescent="0.45">
      <c r="A31" s="20">
        <v>7</v>
      </c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3"/>
      <c r="M31" s="173"/>
      <c r="N31" s="174"/>
      <c r="O31" s="175"/>
      <c r="P31" s="176"/>
      <c r="Q31" s="176"/>
      <c r="R31" s="176"/>
      <c r="S31" s="177"/>
      <c r="U31" s="141" t="s">
        <v>58</v>
      </c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3"/>
      <c r="AH31" s="56" t="s">
        <v>126</v>
      </c>
      <c r="AI31" s="51">
        <f>SUBTOTAL(9,AH28:AM30)</f>
        <v>70000</v>
      </c>
      <c r="AJ31" s="52"/>
      <c r="AK31" s="52"/>
      <c r="AL31" s="54"/>
      <c r="AM31" s="54"/>
    </row>
    <row r="32" spans="1:40" ht="15" customHeight="1" thickTop="1" x14ac:dyDescent="0.4">
      <c r="A32" s="20">
        <v>8</v>
      </c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3"/>
      <c r="M32" s="173"/>
      <c r="N32" s="174"/>
      <c r="O32" s="175"/>
      <c r="P32" s="176"/>
      <c r="Q32" s="176"/>
      <c r="R32" s="176"/>
      <c r="S32" s="177"/>
      <c r="U32" s="232" t="s">
        <v>186</v>
      </c>
      <c r="V32" s="233"/>
      <c r="W32" s="233"/>
      <c r="X32" s="233"/>
      <c r="Y32" s="233"/>
      <c r="Z32" s="233"/>
      <c r="AA32" s="233"/>
      <c r="AB32" s="233"/>
      <c r="AC32" s="233"/>
      <c r="AD32" s="233"/>
      <c r="AE32" s="234"/>
      <c r="AF32" s="188" t="s">
        <v>161</v>
      </c>
      <c r="AG32" s="189"/>
      <c r="AH32" s="189"/>
      <c r="AI32" s="189"/>
      <c r="AJ32" s="189"/>
      <c r="AK32" s="189"/>
      <c r="AL32" s="189"/>
      <c r="AM32" s="190"/>
    </row>
    <row r="33" spans="1:41" ht="15" customHeight="1" thickBot="1" x14ac:dyDescent="0.45">
      <c r="A33" s="20">
        <v>9</v>
      </c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3"/>
      <c r="M33" s="173"/>
      <c r="N33" s="174"/>
      <c r="O33" s="175"/>
      <c r="P33" s="176"/>
      <c r="Q33" s="176"/>
      <c r="R33" s="176"/>
      <c r="S33" s="177"/>
      <c r="U33" s="235"/>
      <c r="V33" s="236"/>
      <c r="W33" s="236"/>
      <c r="X33" s="236"/>
      <c r="Y33" s="236"/>
      <c r="Z33" s="236"/>
      <c r="AA33" s="236"/>
      <c r="AB33" s="236"/>
      <c r="AC33" s="236"/>
      <c r="AD33" s="236"/>
      <c r="AE33" s="237"/>
      <c r="AF33" s="226"/>
      <c r="AG33" s="227"/>
      <c r="AH33" s="227"/>
      <c r="AI33" s="227"/>
      <c r="AJ33" s="227"/>
      <c r="AK33" s="227"/>
      <c r="AL33" s="227"/>
      <c r="AM33" s="228"/>
    </row>
    <row r="34" spans="1:41" ht="15" customHeight="1" thickTop="1" thickBot="1" x14ac:dyDescent="0.45">
      <c r="A34" s="20">
        <v>10</v>
      </c>
      <c r="B34" s="178"/>
      <c r="C34" s="179"/>
      <c r="D34" s="179"/>
      <c r="E34" s="179"/>
      <c r="F34" s="179"/>
      <c r="G34" s="179"/>
      <c r="H34" s="179"/>
      <c r="I34" s="179"/>
      <c r="J34" s="179"/>
      <c r="K34" s="179"/>
      <c r="L34" s="173"/>
      <c r="M34" s="173"/>
      <c r="N34" s="174"/>
      <c r="O34" s="175"/>
      <c r="P34" s="176"/>
      <c r="Q34" s="176"/>
      <c r="R34" s="176"/>
      <c r="S34" s="177"/>
      <c r="U34" s="235"/>
      <c r="V34" s="236"/>
      <c r="W34" s="236"/>
      <c r="X34" s="236"/>
      <c r="Y34" s="236"/>
      <c r="Z34" s="236"/>
      <c r="AA34" s="236"/>
      <c r="AB34" s="236"/>
      <c r="AC34" s="236"/>
      <c r="AD34" s="236"/>
      <c r="AE34" s="237"/>
      <c r="AF34" s="66" t="str">
        <f>IF(AH34=0,"☐","☑")</f>
        <v>☐</v>
      </c>
      <c r="AG34" s="73" t="s">
        <v>159</v>
      </c>
      <c r="AH34" s="92">
        <f>IF(AI31/2&gt;AO34,AI31/2,0)</f>
        <v>0</v>
      </c>
      <c r="AI34" s="89"/>
      <c r="AJ34" s="89"/>
      <c r="AK34" s="89"/>
      <c r="AL34" s="90"/>
      <c r="AM34" s="91"/>
      <c r="AO34" s="22">
        <f>VLOOKUP(AO3,Sheet2!A:E,5,0)</f>
        <v>36000</v>
      </c>
    </row>
    <row r="35" spans="1:41" ht="15" customHeight="1" thickTop="1" thickBot="1" x14ac:dyDescent="0.45">
      <c r="A35" s="20">
        <v>11</v>
      </c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3"/>
      <c r="M35" s="173"/>
      <c r="N35" s="174"/>
      <c r="O35" s="175"/>
      <c r="P35" s="176"/>
      <c r="Q35" s="176"/>
      <c r="R35" s="176"/>
      <c r="S35" s="177"/>
      <c r="U35" s="235"/>
      <c r="V35" s="236"/>
      <c r="W35" s="236"/>
      <c r="X35" s="236"/>
      <c r="Y35" s="236"/>
      <c r="Z35" s="236"/>
      <c r="AA35" s="236"/>
      <c r="AB35" s="236"/>
      <c r="AC35" s="236"/>
      <c r="AD35" s="236"/>
      <c r="AE35" s="237"/>
      <c r="AF35" s="76" t="s">
        <v>160</v>
      </c>
      <c r="AG35" s="76"/>
      <c r="AH35" s="76"/>
      <c r="AI35" s="76"/>
      <c r="AJ35" s="76"/>
      <c r="AK35" s="76"/>
      <c r="AL35" s="76"/>
      <c r="AM35" s="77"/>
    </row>
    <row r="36" spans="1:41" ht="15" customHeight="1" thickTop="1" thickBot="1" x14ac:dyDescent="0.45">
      <c r="A36" s="20">
        <v>12</v>
      </c>
      <c r="B36" s="178"/>
      <c r="C36" s="179"/>
      <c r="D36" s="179"/>
      <c r="E36" s="179"/>
      <c r="F36" s="179"/>
      <c r="G36" s="179"/>
      <c r="H36" s="179"/>
      <c r="I36" s="179"/>
      <c r="J36" s="179"/>
      <c r="K36" s="179"/>
      <c r="L36" s="173"/>
      <c r="M36" s="173"/>
      <c r="N36" s="174"/>
      <c r="O36" s="175"/>
      <c r="P36" s="176"/>
      <c r="Q36" s="176"/>
      <c r="R36" s="176"/>
      <c r="S36" s="177"/>
      <c r="U36" s="238"/>
      <c r="V36" s="239"/>
      <c r="W36" s="239"/>
      <c r="X36" s="239"/>
      <c r="Y36" s="239"/>
      <c r="Z36" s="239"/>
      <c r="AA36" s="239"/>
      <c r="AB36" s="239"/>
      <c r="AC36" s="239"/>
      <c r="AD36" s="239"/>
      <c r="AE36" s="240"/>
      <c r="AF36" s="66" t="str">
        <f>IF(AH36=0,"☐","☑")</f>
        <v>☑</v>
      </c>
      <c r="AG36" s="75" t="s">
        <v>159</v>
      </c>
      <c r="AH36" s="92">
        <f>IF(AI31/2&lt;AO34,AI31/2,0)</f>
        <v>35000</v>
      </c>
      <c r="AI36" s="68"/>
      <c r="AJ36" s="69"/>
      <c r="AK36" s="70"/>
      <c r="AL36" s="71"/>
      <c r="AM36" s="72"/>
    </row>
    <row r="37" spans="1:41" ht="15" customHeight="1" thickTop="1" thickBot="1" x14ac:dyDescent="0.45">
      <c r="A37" s="20">
        <v>13</v>
      </c>
      <c r="B37" s="178"/>
      <c r="C37" s="179"/>
      <c r="D37" s="179"/>
      <c r="E37" s="179"/>
      <c r="F37" s="179"/>
      <c r="G37" s="179"/>
      <c r="H37" s="179"/>
      <c r="I37" s="179"/>
      <c r="J37" s="179"/>
      <c r="K37" s="179"/>
      <c r="L37" s="173"/>
      <c r="M37" s="173"/>
      <c r="N37" s="174"/>
      <c r="O37" s="175"/>
      <c r="P37" s="176"/>
      <c r="Q37" s="176"/>
      <c r="R37" s="176"/>
      <c r="S37" s="177"/>
      <c r="U37" s="81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</row>
    <row r="38" spans="1:41" ht="15" customHeight="1" thickTop="1" thickBot="1" x14ac:dyDescent="0.45">
      <c r="A38" s="20">
        <v>14</v>
      </c>
      <c r="B38" s="178"/>
      <c r="C38" s="179"/>
      <c r="D38" s="179"/>
      <c r="E38" s="179"/>
      <c r="F38" s="179"/>
      <c r="G38" s="179"/>
      <c r="H38" s="179"/>
      <c r="I38" s="179"/>
      <c r="J38" s="179"/>
      <c r="K38" s="179"/>
      <c r="L38" s="173"/>
      <c r="M38" s="173"/>
      <c r="N38" s="174"/>
      <c r="O38" s="180"/>
      <c r="P38" s="181"/>
      <c r="Q38" s="181"/>
      <c r="R38" s="181"/>
      <c r="S38" s="182"/>
      <c r="U38" s="229" t="s">
        <v>164</v>
      </c>
      <c r="V38" s="230"/>
      <c r="W38" s="230"/>
      <c r="X38" s="230"/>
      <c r="Y38" s="230"/>
      <c r="Z38" s="230"/>
      <c r="AA38" s="230"/>
      <c r="AB38" s="230"/>
      <c r="AC38" s="230"/>
      <c r="AD38" s="230"/>
      <c r="AE38" s="231"/>
      <c r="AF38" s="209">
        <f>AG23+AH36+AH34</f>
        <v>150300</v>
      </c>
      <c r="AG38" s="210"/>
      <c r="AH38" s="210"/>
      <c r="AI38" s="210"/>
      <c r="AJ38" s="210"/>
      <c r="AK38" s="210"/>
      <c r="AL38" s="210"/>
      <c r="AM38" s="211"/>
    </row>
    <row r="39" spans="1:41" ht="15" customHeight="1" thickTop="1" thickBot="1" x14ac:dyDescent="0.45">
      <c r="A39" s="21">
        <v>15</v>
      </c>
      <c r="B39" s="183"/>
      <c r="C39" s="184"/>
      <c r="D39" s="184"/>
      <c r="E39" s="184"/>
      <c r="F39" s="184"/>
      <c r="G39" s="184"/>
      <c r="H39" s="184"/>
      <c r="I39" s="184"/>
      <c r="J39" s="184"/>
      <c r="K39" s="184"/>
      <c r="L39" s="166"/>
      <c r="M39" s="166"/>
      <c r="N39" s="167"/>
      <c r="O39" s="168"/>
      <c r="P39" s="169"/>
      <c r="Q39" s="169"/>
      <c r="R39" s="169"/>
      <c r="S39" s="170"/>
      <c r="U39" s="229"/>
      <c r="V39" s="230"/>
      <c r="W39" s="230"/>
      <c r="X39" s="230"/>
      <c r="Y39" s="230"/>
      <c r="Z39" s="230"/>
      <c r="AA39" s="230"/>
      <c r="AB39" s="230"/>
      <c r="AC39" s="230"/>
      <c r="AD39" s="230"/>
      <c r="AE39" s="231"/>
      <c r="AF39" s="212"/>
      <c r="AG39" s="213"/>
      <c r="AH39" s="213"/>
      <c r="AI39" s="213"/>
      <c r="AJ39" s="213"/>
      <c r="AK39" s="213"/>
      <c r="AL39" s="213"/>
      <c r="AM39" s="214"/>
    </row>
    <row r="40" spans="1:41" ht="15" customHeight="1" thickTop="1" thickBot="1" x14ac:dyDescent="0.45">
      <c r="A40" s="160" t="s">
        <v>58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71"/>
      <c r="O40" s="55" t="s">
        <v>127</v>
      </c>
      <c r="P40" s="49">
        <f>SUBTOTAL(9,O25:S39)</f>
        <v>218000</v>
      </c>
      <c r="Q40" s="50"/>
      <c r="R40" s="53"/>
      <c r="S40" s="53"/>
      <c r="U40" s="229" t="s">
        <v>165</v>
      </c>
      <c r="V40" s="230"/>
      <c r="W40" s="230"/>
      <c r="X40" s="230"/>
      <c r="Y40" s="230"/>
      <c r="Z40" s="230"/>
      <c r="AA40" s="230"/>
      <c r="AB40" s="230"/>
      <c r="AC40" s="230"/>
      <c r="AD40" s="230"/>
      <c r="AE40" s="231"/>
      <c r="AF40" s="215">
        <v>150300</v>
      </c>
      <c r="AG40" s="216"/>
      <c r="AH40" s="216"/>
      <c r="AI40" s="216"/>
      <c r="AJ40" s="216"/>
      <c r="AK40" s="216"/>
      <c r="AL40" s="216"/>
      <c r="AM40" s="217"/>
    </row>
    <row r="41" spans="1:41" ht="15" customHeight="1" thickTop="1" thickBot="1" x14ac:dyDescent="0.45">
      <c r="A41" s="193" t="s">
        <v>139</v>
      </c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7" t="s">
        <v>138</v>
      </c>
      <c r="M41" s="198"/>
      <c r="N41" s="198"/>
      <c r="O41" s="198"/>
      <c r="P41" s="198"/>
      <c r="Q41" s="198"/>
      <c r="R41" s="198"/>
      <c r="S41" s="199"/>
      <c r="U41" s="229"/>
      <c r="V41" s="230"/>
      <c r="W41" s="230"/>
      <c r="X41" s="230"/>
      <c r="Y41" s="230"/>
      <c r="Z41" s="230"/>
      <c r="AA41" s="230"/>
      <c r="AB41" s="230"/>
      <c r="AC41" s="230"/>
      <c r="AD41" s="230"/>
      <c r="AE41" s="231"/>
      <c r="AF41" s="218"/>
      <c r="AG41" s="219"/>
      <c r="AH41" s="219"/>
      <c r="AI41" s="219"/>
      <c r="AJ41" s="219"/>
      <c r="AK41" s="219"/>
      <c r="AL41" s="219"/>
      <c r="AM41" s="220"/>
    </row>
    <row r="42" spans="1:41" ht="15" customHeight="1" thickTop="1" thickBot="1" x14ac:dyDescent="0.45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65" t="s">
        <v>140</v>
      </c>
      <c r="M42" s="73">
        <f>P40/2</f>
        <v>109000</v>
      </c>
      <c r="N42" s="67"/>
      <c r="O42" s="68"/>
      <c r="P42" s="69"/>
      <c r="Q42" s="70"/>
      <c r="R42" s="71"/>
      <c r="S42" s="72"/>
      <c r="U42" s="229" t="s">
        <v>162</v>
      </c>
      <c r="V42" s="230"/>
      <c r="W42" s="230"/>
      <c r="X42" s="230"/>
      <c r="Y42" s="230"/>
      <c r="Z42" s="230"/>
      <c r="AA42" s="230"/>
      <c r="AB42" s="230"/>
      <c r="AC42" s="230"/>
      <c r="AD42" s="230"/>
      <c r="AE42" s="231"/>
      <c r="AF42" s="209">
        <f>AF40-AF38</f>
        <v>0</v>
      </c>
      <c r="AG42" s="210"/>
      <c r="AH42" s="210"/>
      <c r="AI42" s="210"/>
      <c r="AJ42" s="210"/>
      <c r="AK42" s="210"/>
      <c r="AL42" s="210"/>
      <c r="AM42" s="211"/>
    </row>
    <row r="43" spans="1:41" ht="15" customHeight="1" thickTop="1" thickBot="1" x14ac:dyDescent="0.45">
      <c r="U43" s="229"/>
      <c r="V43" s="230"/>
      <c r="W43" s="230"/>
      <c r="X43" s="230"/>
      <c r="Y43" s="230"/>
      <c r="Z43" s="230"/>
      <c r="AA43" s="230"/>
      <c r="AB43" s="230"/>
      <c r="AC43" s="230"/>
      <c r="AD43" s="230"/>
      <c r="AE43" s="231"/>
      <c r="AF43" s="212"/>
      <c r="AG43" s="213"/>
      <c r="AH43" s="213"/>
      <c r="AI43" s="213"/>
      <c r="AJ43" s="213"/>
      <c r="AK43" s="213"/>
      <c r="AL43" s="213"/>
      <c r="AM43" s="214"/>
    </row>
    <row r="44" spans="1:41" ht="15" customHeight="1" thickTop="1" thickBot="1" x14ac:dyDescent="0.45"/>
    <row r="45" spans="1:41" ht="15" customHeight="1" thickTop="1" thickBot="1" x14ac:dyDescent="0.45">
      <c r="U45" s="206" t="s">
        <v>163</v>
      </c>
      <c r="V45" s="207"/>
      <c r="W45" s="207"/>
      <c r="X45" s="207"/>
      <c r="Y45" s="207"/>
      <c r="Z45" s="207"/>
      <c r="AA45" s="207"/>
      <c r="AB45" s="207"/>
      <c r="AC45" s="207"/>
      <c r="AD45" s="207"/>
      <c r="AE45" s="208"/>
      <c r="AF45" s="209">
        <f>IF(AF38=AF40,AF40,AF38)</f>
        <v>150300</v>
      </c>
      <c r="AG45" s="210"/>
      <c r="AH45" s="210"/>
      <c r="AI45" s="210"/>
      <c r="AJ45" s="210"/>
      <c r="AK45" s="210"/>
      <c r="AL45" s="210"/>
      <c r="AM45" s="211"/>
    </row>
    <row r="46" spans="1:41" ht="15" customHeight="1" thickTop="1" thickBot="1" x14ac:dyDescent="0.45">
      <c r="U46" s="206"/>
      <c r="V46" s="207"/>
      <c r="W46" s="207"/>
      <c r="X46" s="207"/>
      <c r="Y46" s="207"/>
      <c r="Z46" s="207"/>
      <c r="AA46" s="207"/>
      <c r="AB46" s="207"/>
      <c r="AC46" s="207"/>
      <c r="AD46" s="207"/>
      <c r="AE46" s="208"/>
      <c r="AF46" s="212"/>
      <c r="AG46" s="213"/>
      <c r="AH46" s="213"/>
      <c r="AI46" s="213"/>
      <c r="AJ46" s="213"/>
      <c r="AK46" s="213"/>
      <c r="AL46" s="213"/>
      <c r="AM46" s="214"/>
    </row>
    <row r="47" spans="1:41" ht="15" customHeight="1" thickTop="1" x14ac:dyDescent="0.4"/>
    <row r="48" spans="1:41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3.7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</sheetData>
  <mergeCells count="81">
    <mergeCell ref="AG12:AJ13"/>
    <mergeCell ref="V5:AG5"/>
    <mergeCell ref="AH5:AM5"/>
    <mergeCell ref="V6:AG6"/>
    <mergeCell ref="AH6:AM6"/>
    <mergeCell ref="V7:AG7"/>
    <mergeCell ref="AH7:AM7"/>
    <mergeCell ref="V8:AG8"/>
    <mergeCell ref="AH8:AM8"/>
    <mergeCell ref="V9:AG9"/>
    <mergeCell ref="AH9:AM9"/>
    <mergeCell ref="U10:AG10"/>
    <mergeCell ref="AG15:AJ16"/>
    <mergeCell ref="AG18:AJ19"/>
    <mergeCell ref="U22:AE23"/>
    <mergeCell ref="AF22:AM22"/>
    <mergeCell ref="B25:K25"/>
    <mergeCell ref="L25:N25"/>
    <mergeCell ref="O25:S25"/>
    <mergeCell ref="B26:K26"/>
    <mergeCell ref="L26:N26"/>
    <mergeCell ref="O26:S26"/>
    <mergeCell ref="B27:K27"/>
    <mergeCell ref="L27:N27"/>
    <mergeCell ref="O27:S27"/>
    <mergeCell ref="AH28:AM28"/>
    <mergeCell ref="B29:K29"/>
    <mergeCell ref="L29:N29"/>
    <mergeCell ref="O29:S29"/>
    <mergeCell ref="V29:AG29"/>
    <mergeCell ref="AH29:AM29"/>
    <mergeCell ref="B31:K31"/>
    <mergeCell ref="L31:N31"/>
    <mergeCell ref="O31:S31"/>
    <mergeCell ref="U31:AG31"/>
    <mergeCell ref="B28:K28"/>
    <mergeCell ref="L28:N28"/>
    <mergeCell ref="O28:S28"/>
    <mergeCell ref="V28:AG28"/>
    <mergeCell ref="B30:K30"/>
    <mergeCell ref="L30:N30"/>
    <mergeCell ref="O30:S30"/>
    <mergeCell ref="V30:AG30"/>
    <mergeCell ref="AH30:AM30"/>
    <mergeCell ref="B32:K32"/>
    <mergeCell ref="L32:N32"/>
    <mergeCell ref="O32:S32"/>
    <mergeCell ref="U32:AE36"/>
    <mergeCell ref="AF32:AM33"/>
    <mergeCell ref="B33:K33"/>
    <mergeCell ref="L33:N33"/>
    <mergeCell ref="O33:S33"/>
    <mergeCell ref="B34:K34"/>
    <mergeCell ref="L34:N34"/>
    <mergeCell ref="O34:S34"/>
    <mergeCell ref="B35:K35"/>
    <mergeCell ref="L35:N35"/>
    <mergeCell ref="O35:S35"/>
    <mergeCell ref="B36:K36"/>
    <mergeCell ref="L36:N36"/>
    <mergeCell ref="O36:S36"/>
    <mergeCell ref="B37:K37"/>
    <mergeCell ref="L37:N37"/>
    <mergeCell ref="O37:S37"/>
    <mergeCell ref="B38:K38"/>
    <mergeCell ref="L38:N38"/>
    <mergeCell ref="O38:S38"/>
    <mergeCell ref="B39:K39"/>
    <mergeCell ref="L39:N39"/>
    <mergeCell ref="O39:S39"/>
    <mergeCell ref="A40:N40"/>
    <mergeCell ref="U40:AE41"/>
    <mergeCell ref="A41:K42"/>
    <mergeCell ref="L41:S41"/>
    <mergeCell ref="U42:AE43"/>
    <mergeCell ref="AF42:AM43"/>
    <mergeCell ref="U45:AE46"/>
    <mergeCell ref="AF45:AM46"/>
    <mergeCell ref="U38:AE39"/>
    <mergeCell ref="AF38:AM39"/>
    <mergeCell ref="AF40:AM41"/>
  </mergeCells>
  <phoneticPr fontId="2"/>
  <conditionalFormatting sqref="AH34">
    <cfRule type="expression" dxfId="9" priority="10">
      <formula>$AH$34=0</formula>
    </cfRule>
  </conditionalFormatting>
  <conditionalFormatting sqref="AH36">
    <cfRule type="expression" dxfId="8" priority="9">
      <formula>$AH$36=0</formula>
    </cfRule>
  </conditionalFormatting>
  <conditionalFormatting sqref="P4">
    <cfRule type="cellIs" dxfId="7" priority="7" operator="equal">
      <formula>""</formula>
    </cfRule>
    <cfRule type="expression" dxfId="6" priority="8">
      <formula>P4="　"</formula>
    </cfRule>
  </conditionalFormatting>
  <conditionalFormatting sqref="P6">
    <cfRule type="cellIs" dxfId="5" priority="5" operator="equal">
      <formula>""</formula>
    </cfRule>
    <cfRule type="expression" dxfId="4" priority="6">
      <formula>P6="　"</formula>
    </cfRule>
  </conditionalFormatting>
  <conditionalFormatting sqref="P8">
    <cfRule type="cellIs" dxfId="3" priority="3" operator="equal">
      <formula>""</formula>
    </cfRule>
    <cfRule type="expression" dxfId="2" priority="4">
      <formula>P8="　"</formula>
    </cfRule>
  </conditionalFormatting>
  <conditionalFormatting sqref="P11">
    <cfRule type="cellIs" dxfId="1" priority="1" operator="equal">
      <formula>""</formula>
    </cfRule>
    <cfRule type="expression" dxfId="0" priority="2">
      <formula>P11="　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&amp;R&amp;"BIZ UDPゴシック,標準"&amp;16資料４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Sheet2</vt:lpstr>
      <vt:lpstr>申請書</vt:lpstr>
      <vt:lpstr>申請書 (例)</vt:lpstr>
      <vt:lpstr>報告書</vt:lpstr>
      <vt:lpstr>報告書 (例)</vt:lpstr>
      <vt:lpstr>申請書!Print_Area</vt:lpstr>
      <vt:lpstr>'申請書 (例)'!Print_Area</vt:lpstr>
      <vt:lpstr>報告書!Print_Area</vt:lpstr>
      <vt:lpstr>'報告書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2024-07-30T05:42:50Z</cp:lastPrinted>
  <dcterms:created xsi:type="dcterms:W3CDTF">2024-04-19T02:30:11Z</dcterms:created>
  <dcterms:modified xsi:type="dcterms:W3CDTF">2024-07-30T05:44:58Z</dcterms:modified>
</cp:coreProperties>
</file>